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7-11л. МЕНЮ завтрак-обед " sheetId="14" r:id="rId1"/>
    <sheet name="7-11л. РАСКЛАДКА завтрак-обед" sheetId="7" r:id="rId2"/>
    <sheet name="7-11л. ВЕДОМОСТЬ завтрак-обед" sheetId="9" r:id="rId3"/>
    <sheet name="12-18л. МЕНЮ завтрак-обед     " sheetId="15" r:id="rId4"/>
    <sheet name="12-18л. РАСКЛАДКА завтрак-обед" sheetId="16" r:id="rId5"/>
    <sheet name="12-18л. ВЕДОМОСТЬ завтрак-обед" sheetId="17" r:id="rId6"/>
    <sheet name="Компановка меню 7-18 лет" sheetId="18" r:id="rId7"/>
    <sheet name="выполн нат норм" sheetId="5" r:id="rId8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18" i="14"/>
  <c r="J264"/>
  <c r="J213"/>
  <c r="J199"/>
  <c r="J189"/>
  <c r="J240" i="15"/>
  <c r="J154"/>
  <c r="J129"/>
  <c r="J154" i="14"/>
  <c r="J138"/>
  <c r="J129"/>
  <c r="J108"/>
  <c r="J98"/>
  <c r="J82"/>
  <c r="J72"/>
  <c r="J329" i="15"/>
  <c r="J319"/>
  <c r="J304"/>
  <c r="J295"/>
  <c r="J273"/>
  <c r="J264"/>
  <c r="J250"/>
  <c r="J223"/>
  <c r="J213"/>
  <c r="J198"/>
  <c r="J188"/>
  <c r="J163"/>
  <c r="J138"/>
  <c r="J107"/>
  <c r="J97"/>
  <c r="J83"/>
  <c r="J73"/>
  <c r="H313"/>
  <c r="H268"/>
  <c r="H219"/>
  <c r="H183"/>
  <c r="H290"/>
  <c r="H150"/>
  <c r="H234" l="1"/>
  <c r="H123"/>
  <c r="H218" l="1"/>
  <c r="H90"/>
  <c r="Q142" i="16" l="1"/>
  <c r="P142"/>
  <c r="P179" i="7"/>
  <c r="Q179"/>
  <c r="P48"/>
  <c r="Q49"/>
  <c r="P49"/>
  <c r="H313" i="14" l="1"/>
  <c r="U149" i="7"/>
  <c r="T149"/>
  <c r="H192" i="14" l="1"/>
  <c r="H90"/>
  <c r="Y42" i="7"/>
  <c r="X42"/>
  <c r="U43"/>
  <c r="T43"/>
  <c r="E82" i="14" l="1"/>
  <c r="G138"/>
  <c r="F222"/>
  <c r="E250"/>
  <c r="F272"/>
  <c r="E304"/>
  <c r="J329"/>
  <c r="J304"/>
  <c r="J295"/>
  <c r="F303"/>
  <c r="F294"/>
  <c r="H304"/>
  <c r="E294"/>
  <c r="G294"/>
  <c r="H294"/>
  <c r="H288"/>
  <c r="J272"/>
  <c r="H266"/>
  <c r="J250"/>
  <c r="J240"/>
  <c r="F252"/>
  <c r="G252"/>
  <c r="E252"/>
  <c r="J222"/>
  <c r="E221"/>
  <c r="F221"/>
  <c r="G221"/>
  <c r="H217"/>
  <c r="J163"/>
  <c r="H184"/>
  <c r="Q254" i="7"/>
  <c r="P254"/>
  <c r="U227"/>
  <c r="T227"/>
  <c r="U233"/>
  <c r="T233"/>
  <c r="U230"/>
  <c r="T230"/>
  <c r="Q235"/>
  <c r="P235"/>
  <c r="Q229"/>
  <c r="M13" i="9" s="1"/>
  <c r="P229" i="7"/>
  <c r="U234"/>
  <c r="T234"/>
  <c r="Q228"/>
  <c r="P228"/>
  <c r="Q230"/>
  <c r="P230"/>
  <c r="Y228"/>
  <c r="X228"/>
  <c r="U151"/>
  <c r="U145"/>
  <c r="T151" l="1"/>
  <c r="Y146"/>
  <c r="X146"/>
  <c r="Y144"/>
  <c r="X144"/>
  <c r="Q147"/>
  <c r="P147"/>
  <c r="X148"/>
  <c r="U144"/>
  <c r="T144"/>
  <c r="Y147"/>
  <c r="X147"/>
  <c r="T143"/>
  <c r="U143"/>
  <c r="U127"/>
  <c r="T127"/>
  <c r="T81"/>
  <c r="U81"/>
  <c r="Y13"/>
  <c r="X13"/>
  <c r="E72" i="15" l="1"/>
  <c r="E82"/>
  <c r="F106"/>
  <c r="E96"/>
  <c r="F128"/>
  <c r="E137"/>
  <c r="E153"/>
  <c r="F162"/>
  <c r="E187"/>
  <c r="F197"/>
  <c r="G222"/>
  <c r="E212"/>
  <c r="G239"/>
  <c r="F249"/>
  <c r="E263"/>
  <c r="F272"/>
  <c r="F294"/>
  <c r="F304" s="1"/>
  <c r="F303"/>
  <c r="E328"/>
  <c r="E318"/>
  <c r="F328"/>
  <c r="F318"/>
  <c r="G328"/>
  <c r="H327"/>
  <c r="H321"/>
  <c r="H260"/>
  <c r="G318"/>
  <c r="H317"/>
  <c r="H316"/>
  <c r="H315"/>
  <c r="H314"/>
  <c r="G303"/>
  <c r="G294"/>
  <c r="E294"/>
  <c r="H293"/>
  <c r="H292"/>
  <c r="H291"/>
  <c r="E272"/>
  <c r="F263"/>
  <c r="G263"/>
  <c r="H271"/>
  <c r="H270"/>
  <c r="H262"/>
  <c r="G249"/>
  <c r="F239"/>
  <c r="F250" s="1"/>
  <c r="H248"/>
  <c r="H247"/>
  <c r="H221"/>
  <c r="H220"/>
  <c r="H217"/>
  <c r="F187"/>
  <c r="H216"/>
  <c r="H210"/>
  <c r="H196"/>
  <c r="H195"/>
  <c r="F153"/>
  <c r="F163" s="1"/>
  <c r="H160"/>
  <c r="H159"/>
  <c r="H152"/>
  <c r="H151"/>
  <c r="G137"/>
  <c r="G96"/>
  <c r="F82"/>
  <c r="H105"/>
  <c r="H104"/>
  <c r="F96"/>
  <c r="H95"/>
  <c r="H94"/>
  <c r="H80"/>
  <c r="H81"/>
  <c r="H75" i="14"/>
  <c r="F72" i="15"/>
  <c r="G72"/>
  <c r="H71"/>
  <c r="H325"/>
  <c r="H324"/>
  <c r="H323"/>
  <c r="H322"/>
  <c r="H312"/>
  <c r="E303"/>
  <c r="E304" s="1"/>
  <c r="H288"/>
  <c r="G272"/>
  <c r="G273" s="1"/>
  <c r="H267"/>
  <c r="H269"/>
  <c r="H289"/>
  <c r="E249"/>
  <c r="H246"/>
  <c r="H243"/>
  <c r="E239"/>
  <c r="E250" s="1"/>
  <c r="H238"/>
  <c r="H237"/>
  <c r="H236"/>
  <c r="F222"/>
  <c r="F223" s="1"/>
  <c r="E222"/>
  <c r="G212"/>
  <c r="F212"/>
  <c r="H211"/>
  <c r="H209"/>
  <c r="H208"/>
  <c r="H207"/>
  <c r="H206"/>
  <c r="G197"/>
  <c r="E197"/>
  <c r="H194"/>
  <c r="H193"/>
  <c r="H192"/>
  <c r="H191"/>
  <c r="G187"/>
  <c r="H186"/>
  <c r="H184"/>
  <c r="H182"/>
  <c r="G162"/>
  <c r="E162"/>
  <c r="H161"/>
  <c r="H158"/>
  <c r="H157"/>
  <c r="G153"/>
  <c r="H149"/>
  <c r="H148"/>
  <c r="F137"/>
  <c r="H134"/>
  <c r="H133"/>
  <c r="H131"/>
  <c r="G128"/>
  <c r="E128"/>
  <c r="E138" s="1"/>
  <c r="H127"/>
  <c r="H126"/>
  <c r="H125"/>
  <c r="G106"/>
  <c r="E106"/>
  <c r="H103"/>
  <c r="H102"/>
  <c r="H101"/>
  <c r="H93"/>
  <c r="H92"/>
  <c r="H96" s="1"/>
  <c r="H91"/>
  <c r="G82"/>
  <c r="H79"/>
  <c r="H78"/>
  <c r="H77"/>
  <c r="H76"/>
  <c r="H69"/>
  <c r="H68"/>
  <c r="H67"/>
  <c r="H66"/>
  <c r="H237" i="14"/>
  <c r="H68"/>
  <c r="H123"/>
  <c r="E249"/>
  <c r="E328"/>
  <c r="E317"/>
  <c r="E271"/>
  <c r="E263"/>
  <c r="E239"/>
  <c r="E212"/>
  <c r="F198"/>
  <c r="E188"/>
  <c r="E162"/>
  <c r="E153"/>
  <c r="E137"/>
  <c r="E128"/>
  <c r="E138" s="1"/>
  <c r="E107"/>
  <c r="E97"/>
  <c r="E81"/>
  <c r="E71"/>
  <c r="F328"/>
  <c r="G328"/>
  <c r="H325"/>
  <c r="H326"/>
  <c r="H327"/>
  <c r="H322"/>
  <c r="H320"/>
  <c r="H315"/>
  <c r="H324"/>
  <c r="H323"/>
  <c r="H321"/>
  <c r="G317"/>
  <c r="F317"/>
  <c r="E303"/>
  <c r="H300"/>
  <c r="G303"/>
  <c r="H293"/>
  <c r="H292"/>
  <c r="H291"/>
  <c r="H289"/>
  <c r="H268"/>
  <c r="H270"/>
  <c r="H269"/>
  <c r="F271"/>
  <c r="G271"/>
  <c r="F263"/>
  <c r="G263"/>
  <c r="H260"/>
  <c r="H105"/>
  <c r="H258"/>
  <c r="H257"/>
  <c r="H259"/>
  <c r="H267"/>
  <c r="H262"/>
  <c r="H261"/>
  <c r="F249"/>
  <c r="G249"/>
  <c r="H234"/>
  <c r="H248"/>
  <c r="H247"/>
  <c r="F239"/>
  <c r="H238"/>
  <c r="H220"/>
  <c r="H219"/>
  <c r="H216"/>
  <c r="H221" s="1"/>
  <c r="F212"/>
  <c r="G212"/>
  <c r="H207"/>
  <c r="H206"/>
  <c r="H211"/>
  <c r="F188"/>
  <c r="G188"/>
  <c r="E198"/>
  <c r="E199" s="1"/>
  <c r="G198"/>
  <c r="H294" i="15" l="1"/>
  <c r="G83"/>
  <c r="H318"/>
  <c r="E163"/>
  <c r="F83"/>
  <c r="E273"/>
  <c r="E107"/>
  <c r="E83"/>
  <c r="F329"/>
  <c r="F138"/>
  <c r="E223"/>
  <c r="G198"/>
  <c r="E198"/>
  <c r="F329" i="14"/>
  <c r="E272"/>
  <c r="E108"/>
  <c r="E329" i="15"/>
  <c r="G329"/>
  <c r="G250"/>
  <c r="G163"/>
  <c r="G223"/>
  <c r="G138"/>
  <c r="F273"/>
  <c r="G304"/>
  <c r="F198"/>
  <c r="G107"/>
  <c r="F107"/>
  <c r="H212"/>
  <c r="H128"/>
  <c r="H239"/>
  <c r="G199" i="14"/>
  <c r="G329"/>
  <c r="G272"/>
  <c r="H328"/>
  <c r="E329"/>
  <c r="E163"/>
  <c r="E222"/>
  <c r="G304"/>
  <c r="F304"/>
  <c r="H263"/>
  <c r="F250"/>
  <c r="E349" l="1"/>
  <c r="J345" s="1"/>
  <c r="H196"/>
  <c r="H187"/>
  <c r="H161"/>
  <c r="H96"/>
  <c r="F81"/>
  <c r="G81"/>
  <c r="H186"/>
  <c r="H185"/>
  <c r="F153"/>
  <c r="F163" s="1"/>
  <c r="H160"/>
  <c r="H159"/>
  <c r="H149"/>
  <c r="F71" l="1"/>
  <c r="F97"/>
  <c r="F107"/>
  <c r="F128"/>
  <c r="G137"/>
  <c r="F162"/>
  <c r="H150"/>
  <c r="G162"/>
  <c r="G153"/>
  <c r="H152"/>
  <c r="H151"/>
  <c r="F137"/>
  <c r="H136"/>
  <c r="H135"/>
  <c r="H134"/>
  <c r="H127"/>
  <c r="G128"/>
  <c r="H133"/>
  <c r="H131"/>
  <c r="H103"/>
  <c r="F108" l="1"/>
  <c r="F138"/>
  <c r="G107" l="1"/>
  <c r="G97"/>
  <c r="H106"/>
  <c r="H104"/>
  <c r="H93"/>
  <c r="H95"/>
  <c r="H94"/>
  <c r="H91"/>
  <c r="H80"/>
  <c r="H79"/>
  <c r="G71"/>
  <c r="G82" s="1"/>
  <c r="H78"/>
  <c r="H77"/>
  <c r="H74"/>
  <c r="G108" l="1"/>
  <c r="F82"/>
  <c r="Q180" i="16"/>
  <c r="Q274" l="1"/>
  <c r="N23" i="17" s="1"/>
  <c r="U269" i="16"/>
  <c r="N31" i="17" s="1"/>
  <c r="T269" i="16"/>
  <c r="U271"/>
  <c r="T271"/>
  <c r="U267"/>
  <c r="Y272"/>
  <c r="X272" s="1"/>
  <c r="Y271"/>
  <c r="Y273" s="1"/>
  <c r="X271"/>
  <c r="X273" s="1"/>
  <c r="T267" s="1"/>
  <c r="Q267"/>
  <c r="N11" i="17" s="1"/>
  <c r="P267" i="16"/>
  <c r="Y266"/>
  <c r="X266"/>
  <c r="U272"/>
  <c r="T272"/>
  <c r="U266"/>
  <c r="T266"/>
  <c r="Y267"/>
  <c r="X267"/>
  <c r="U265"/>
  <c r="T265"/>
  <c r="Q105"/>
  <c r="I16" i="17" s="1"/>
  <c r="P105" i="16"/>
  <c r="Q31"/>
  <c r="P31"/>
  <c r="U237"/>
  <c r="Q241"/>
  <c r="Q243"/>
  <c r="T240"/>
  <c r="T242"/>
  <c r="T237"/>
  <c r="U243"/>
  <c r="T243"/>
  <c r="U240"/>
  <c r="Q246"/>
  <c r="P246"/>
  <c r="Q240"/>
  <c r="M13" i="17" s="1"/>
  <c r="P240" i="16"/>
  <c r="U238"/>
  <c r="T238"/>
  <c r="U247"/>
  <c r="T247"/>
  <c r="P238"/>
  <c r="Q238"/>
  <c r="Y239"/>
  <c r="U239"/>
  <c r="X239"/>
  <c r="Y238"/>
  <c r="X238"/>
  <c r="Y240"/>
  <c r="X240"/>
  <c r="T183"/>
  <c r="Q190"/>
  <c r="P190"/>
  <c r="Y152"/>
  <c r="X152"/>
  <c r="U158"/>
  <c r="T158"/>
  <c r="Q150"/>
  <c r="P150"/>
  <c r="P181"/>
  <c r="Q132"/>
  <c r="P132"/>
  <c r="Q131"/>
  <c r="P131"/>
  <c r="U81"/>
  <c r="H37" i="17" s="1"/>
  <c r="T81" i="16"/>
  <c r="P79"/>
  <c r="Q79"/>
  <c r="Q88"/>
  <c r="P88"/>
  <c r="T80"/>
  <c r="U80"/>
  <c r="T78"/>
  <c r="U78"/>
  <c r="Q86"/>
  <c r="P86"/>
  <c r="T82"/>
  <c r="T48"/>
  <c r="U48"/>
  <c r="U47"/>
  <c r="G32" i="17" s="1"/>
  <c r="T47" i="16"/>
  <c r="T45"/>
  <c r="U45"/>
  <c r="Q52"/>
  <c r="P52"/>
  <c r="Y53"/>
  <c r="X53" s="1"/>
  <c r="Q44"/>
  <c r="P44"/>
  <c r="U42"/>
  <c r="T42"/>
  <c r="Y47"/>
  <c r="X47"/>
  <c r="Q47"/>
  <c r="P47"/>
  <c r="U29"/>
  <c r="T29"/>
  <c r="U30"/>
  <c r="F32" i="17" s="1"/>
  <c r="T30" i="16"/>
  <c r="T27"/>
  <c r="U27"/>
  <c r="Y28"/>
  <c r="X28"/>
  <c r="Y33"/>
  <c r="X33"/>
  <c r="Y31"/>
  <c r="X31"/>
  <c r="Y30"/>
  <c r="X30"/>
  <c r="Y32"/>
  <c r="X32"/>
  <c r="Y27"/>
  <c r="X27"/>
  <c r="Y29"/>
  <c r="X29"/>
  <c r="U31"/>
  <c r="T31"/>
  <c r="U33"/>
  <c r="T33"/>
  <c r="Q27"/>
  <c r="P27"/>
  <c r="U32"/>
  <c r="T32"/>
  <c r="T49"/>
  <c r="I36"/>
  <c r="X268" l="1"/>
  <c r="Y268"/>
  <c r="P130"/>
  <c r="Q130"/>
  <c r="U15"/>
  <c r="T15"/>
  <c r="U133" i="7" l="1"/>
  <c r="T133"/>
  <c r="Q249"/>
  <c r="P249"/>
  <c r="U251"/>
  <c r="T251"/>
  <c r="U248"/>
  <c r="Y253"/>
  <c r="X253" s="1"/>
  <c r="Y251"/>
  <c r="Q247"/>
  <c r="P247"/>
  <c r="N11" i="9"/>
  <c r="P253" i="7"/>
  <c r="Q253"/>
  <c r="N21" i="9" s="1"/>
  <c r="T252" i="7"/>
  <c r="U252"/>
  <c r="Y247"/>
  <c r="X247"/>
  <c r="Y246"/>
  <c r="X246"/>
  <c r="U236"/>
  <c r="T236"/>
  <c r="P227"/>
  <c r="Q227"/>
  <c r="U229"/>
  <c r="U228"/>
  <c r="T228"/>
  <c r="Y227"/>
  <c r="X227"/>
  <c r="Y229"/>
  <c r="X229"/>
  <c r="Q209"/>
  <c r="P209"/>
  <c r="L32" i="9"/>
  <c r="T176" i="7"/>
  <c r="U176"/>
  <c r="K34" i="9" s="1"/>
  <c r="T145" i="7"/>
  <c r="Y145"/>
  <c r="X145"/>
  <c r="Y148"/>
  <c r="Y248" l="1"/>
  <c r="X248"/>
  <c r="Q79"/>
  <c r="Q84"/>
  <c r="P84"/>
  <c r="Q80"/>
  <c r="P80"/>
  <c r="P89"/>
  <c r="Q89"/>
  <c r="U79"/>
  <c r="T79"/>
  <c r="U80"/>
  <c r="Q87"/>
  <c r="P87"/>
  <c r="U61"/>
  <c r="T61"/>
  <c r="G32" i="9"/>
  <c r="U56" i="7"/>
  <c r="T56"/>
  <c r="U62"/>
  <c r="T62"/>
  <c r="Q66"/>
  <c r="P66"/>
  <c r="U59"/>
  <c r="T59"/>
  <c r="T45"/>
  <c r="T41"/>
  <c r="Q46"/>
  <c r="F17" i="9" s="1"/>
  <c r="P46" i="7"/>
  <c r="U42"/>
  <c r="F32" i="9" s="1"/>
  <c r="T42" i="7"/>
  <c r="U41"/>
  <c r="X45"/>
  <c r="X44"/>
  <c r="X41"/>
  <c r="X40"/>
  <c r="X46"/>
  <c r="Y43"/>
  <c r="X43"/>
  <c r="U39"/>
  <c r="T39"/>
  <c r="Y47"/>
  <c r="X47"/>
  <c r="Y44"/>
  <c r="Y46"/>
  <c r="Y41"/>
  <c r="P45"/>
  <c r="Q45"/>
  <c r="T46"/>
  <c r="P51"/>
  <c r="P40"/>
  <c r="P47"/>
  <c r="T44"/>
  <c r="P41"/>
  <c r="U40"/>
  <c r="Y45"/>
  <c r="T51"/>
  <c r="P39"/>
  <c r="Q11"/>
  <c r="Q12"/>
  <c r="X48" l="1"/>
  <c r="H312" i="14" l="1"/>
  <c r="H298"/>
  <c r="H297"/>
  <c r="H271"/>
  <c r="H272" s="1"/>
  <c r="H246"/>
  <c r="H245"/>
  <c r="H244"/>
  <c r="H243"/>
  <c r="H252" s="1"/>
  <c r="H242"/>
  <c r="H197"/>
  <c r="H195"/>
  <c r="H194"/>
  <c r="H193"/>
  <c r="H191"/>
  <c r="H158"/>
  <c r="H157"/>
  <c r="H156"/>
  <c r="H126"/>
  <c r="H125"/>
  <c r="H102"/>
  <c r="H101"/>
  <c r="H100"/>
  <c r="H107" l="1"/>
  <c r="H249"/>
  <c r="H198"/>
  <c r="H162"/>
  <c r="H128"/>
  <c r="T172" i="7" l="1"/>
  <c r="P273" i="16" l="1"/>
  <c r="Q269"/>
  <c r="P272"/>
  <c r="P271"/>
  <c r="P265"/>
  <c r="P269"/>
  <c r="T273"/>
  <c r="P274"/>
  <c r="P266"/>
  <c r="T268"/>
  <c r="T270"/>
  <c r="Q268"/>
  <c r="P268"/>
  <c r="P241"/>
  <c r="T241"/>
  <c r="P237"/>
  <c r="T244"/>
  <c r="T246"/>
  <c r="P243"/>
  <c r="Q244"/>
  <c r="P244"/>
  <c r="X241"/>
  <c r="X242" s="1"/>
  <c r="T245"/>
  <c r="P239"/>
  <c r="P247"/>
  <c r="Y245"/>
  <c r="Y246" s="1"/>
  <c r="P245"/>
  <c r="U181"/>
  <c r="Q188"/>
  <c r="P188"/>
  <c r="P185"/>
  <c r="P180"/>
  <c r="P179"/>
  <c r="T184"/>
  <c r="U191"/>
  <c r="Q182"/>
  <c r="P182"/>
  <c r="T180"/>
  <c r="X185"/>
  <c r="X184"/>
  <c r="X183"/>
  <c r="P187"/>
  <c r="T186"/>
  <c r="T182"/>
  <c r="Q186"/>
  <c r="P186"/>
  <c r="T185"/>
  <c r="X182"/>
  <c r="X181"/>
  <c r="U189"/>
  <c r="T189" s="1"/>
  <c r="P189"/>
  <c r="U190"/>
  <c r="T190" s="1"/>
  <c r="T179"/>
  <c r="P183"/>
  <c r="X180"/>
  <c r="P191"/>
  <c r="X186"/>
  <c r="P157"/>
  <c r="Q157"/>
  <c r="Q152"/>
  <c r="P152"/>
  <c r="P154"/>
  <c r="P155"/>
  <c r="P148"/>
  <c r="T151"/>
  <c r="X151"/>
  <c r="X154"/>
  <c r="X153"/>
  <c r="X150"/>
  <c r="T156"/>
  <c r="T157"/>
  <c r="X155"/>
  <c r="T150"/>
  <c r="T148"/>
  <c r="Y161"/>
  <c r="Y160"/>
  <c r="X160" s="1"/>
  <c r="P149"/>
  <c r="P156"/>
  <c r="T153"/>
  <c r="T155"/>
  <c r="X149"/>
  <c r="Y149"/>
  <c r="T154"/>
  <c r="P158"/>
  <c r="T149"/>
  <c r="Y159"/>
  <c r="Q151"/>
  <c r="P151"/>
  <c r="P159"/>
  <c r="U155"/>
  <c r="U130"/>
  <c r="P139"/>
  <c r="P138"/>
  <c r="P134"/>
  <c r="P136"/>
  <c r="P128"/>
  <c r="P127"/>
  <c r="T136"/>
  <c r="T131"/>
  <c r="P137"/>
  <c r="X128"/>
  <c r="T128"/>
  <c r="P133"/>
  <c r="X134"/>
  <c r="T132"/>
  <c r="T133"/>
  <c r="T135"/>
  <c r="X131"/>
  <c r="P129"/>
  <c r="T127"/>
  <c r="T129"/>
  <c r="T137"/>
  <c r="Y139"/>
  <c r="X139" s="1"/>
  <c r="X132"/>
  <c r="T134"/>
  <c r="X129"/>
  <c r="X130"/>
  <c r="Y138"/>
  <c r="X138" s="1"/>
  <c r="X133"/>
  <c r="U101"/>
  <c r="T101" s="1"/>
  <c r="P107"/>
  <c r="P103"/>
  <c r="P106"/>
  <c r="P98"/>
  <c r="T103"/>
  <c r="T102"/>
  <c r="T100"/>
  <c r="X99"/>
  <c r="X101"/>
  <c r="X103"/>
  <c r="T106"/>
  <c r="T105"/>
  <c r="T98"/>
  <c r="P100"/>
  <c r="T104"/>
  <c r="T99"/>
  <c r="Q101"/>
  <c r="P101"/>
  <c r="T107"/>
  <c r="P108"/>
  <c r="P99"/>
  <c r="X102"/>
  <c r="X100"/>
  <c r="P102"/>
  <c r="Q81"/>
  <c r="P81"/>
  <c r="P78"/>
  <c r="T83"/>
  <c r="P83"/>
  <c r="P84"/>
  <c r="T79"/>
  <c r="P87"/>
  <c r="P89"/>
  <c r="X79"/>
  <c r="X80"/>
  <c r="P85"/>
  <c r="X86"/>
  <c r="X81"/>
  <c r="X87"/>
  <c r="X88"/>
  <c r="X43"/>
  <c r="T46"/>
  <c r="P50"/>
  <c r="P49"/>
  <c r="P42"/>
  <c r="T43"/>
  <c r="T50"/>
  <c r="Y52"/>
  <c r="X52" s="1"/>
  <c r="X46"/>
  <c r="P43"/>
  <c r="T54"/>
  <c r="T53"/>
  <c r="X44"/>
  <c r="P55"/>
  <c r="X45"/>
  <c r="P53"/>
  <c r="Y51"/>
  <c r="Q45"/>
  <c r="P45"/>
  <c r="P54"/>
  <c r="U28"/>
  <c r="Q36"/>
  <c r="P36"/>
  <c r="Q29"/>
  <c r="P29"/>
  <c r="P34"/>
  <c r="P33"/>
  <c r="P25"/>
  <c r="T26"/>
  <c r="T25"/>
  <c r="T34"/>
  <c r="Y37"/>
  <c r="X37" s="1"/>
  <c r="P35"/>
  <c r="Y36"/>
  <c r="X36" s="1"/>
  <c r="P26"/>
  <c r="P32"/>
  <c r="T36"/>
  <c r="X26"/>
  <c r="X34" s="1"/>
  <c r="T37"/>
  <c r="U14"/>
  <c r="T14" s="1"/>
  <c r="P19"/>
  <c r="P15"/>
  <c r="P18"/>
  <c r="P17"/>
  <c r="P10"/>
  <c r="T12"/>
  <c r="P14"/>
  <c r="X12"/>
  <c r="X14"/>
  <c r="X15"/>
  <c r="X13"/>
  <c r="X16"/>
  <c r="T17"/>
  <c r="T18"/>
  <c r="P12"/>
  <c r="T11"/>
  <c r="T19"/>
  <c r="T13"/>
  <c r="U12"/>
  <c r="P11"/>
  <c r="T10"/>
  <c r="X11"/>
  <c r="P20"/>
  <c r="T16"/>
  <c r="Q13"/>
  <c r="P13"/>
  <c r="T191"/>
  <c r="Q129" i="7"/>
  <c r="P270" i="16" l="1"/>
  <c r="Y162"/>
  <c r="X82"/>
  <c r="P82" s="1"/>
  <c r="X51"/>
  <c r="X54" s="1"/>
  <c r="Y54"/>
  <c r="U44" s="1"/>
  <c r="X17"/>
  <c r="X159"/>
  <c r="X245"/>
  <c r="X246" s="1"/>
  <c r="X187"/>
  <c r="P184" s="1"/>
  <c r="T55"/>
  <c r="P51" s="1"/>
  <c r="X135"/>
  <c r="P135" s="1"/>
  <c r="X156"/>
  <c r="P153" s="1"/>
  <c r="X89"/>
  <c r="P80" s="1"/>
  <c r="Y140"/>
  <c r="X48"/>
  <c r="P48" s="1"/>
  <c r="X104"/>
  <c r="P104" s="1"/>
  <c r="T38"/>
  <c r="P28" s="1"/>
  <c r="P30"/>
  <c r="P16"/>
  <c r="T192"/>
  <c r="T181" s="1"/>
  <c r="X140"/>
  <c r="T130" s="1"/>
  <c r="T44"/>
  <c r="X38"/>
  <c r="T28" s="1"/>
  <c r="X161"/>
  <c r="Y38"/>
  <c r="U192"/>
  <c r="X162" l="1"/>
  <c r="T152" s="1"/>
  <c r="T239"/>
  <c r="Y252" i="7"/>
  <c r="Y254" s="1"/>
  <c r="P252"/>
  <c r="P251"/>
  <c r="P245"/>
  <c r="T246"/>
  <c r="T247"/>
  <c r="T253"/>
  <c r="P246"/>
  <c r="T249"/>
  <c r="T250"/>
  <c r="Q248"/>
  <c r="P248"/>
  <c r="Q234"/>
  <c r="T231"/>
  <c r="P232"/>
  <c r="P226"/>
  <c r="T235"/>
  <c r="Q233"/>
  <c r="P233"/>
  <c r="X230"/>
  <c r="X231" s="1"/>
  <c r="P231" s="1"/>
  <c r="T232"/>
  <c r="T226"/>
  <c r="Y234"/>
  <c r="Y235" s="1"/>
  <c r="P234"/>
  <c r="Q208"/>
  <c r="P208"/>
  <c r="Q207"/>
  <c r="P207"/>
  <c r="P206"/>
  <c r="Q202"/>
  <c r="P204"/>
  <c r="P199"/>
  <c r="P198"/>
  <c r="T203"/>
  <c r="U200"/>
  <c r="U210"/>
  <c r="T210" s="1"/>
  <c r="Q201"/>
  <c r="P201"/>
  <c r="X204"/>
  <c r="T199"/>
  <c r="X203"/>
  <c r="X202"/>
  <c r="T205"/>
  <c r="T201"/>
  <c r="Q205"/>
  <c r="P205"/>
  <c r="T202"/>
  <c r="T204"/>
  <c r="X201"/>
  <c r="X200"/>
  <c r="U208"/>
  <c r="T208" s="1"/>
  <c r="U209"/>
  <c r="T209" s="1"/>
  <c r="P200"/>
  <c r="T198"/>
  <c r="P202"/>
  <c r="X199"/>
  <c r="P210"/>
  <c r="X205"/>
  <c r="U174"/>
  <c r="P178"/>
  <c r="Q174"/>
  <c r="P174"/>
  <c r="P177"/>
  <c r="P176"/>
  <c r="P170"/>
  <c r="T173"/>
  <c r="X173"/>
  <c r="X175"/>
  <c r="X174"/>
  <c r="X172"/>
  <c r="T178"/>
  <c r="T179"/>
  <c r="X176"/>
  <c r="P172"/>
  <c r="T170"/>
  <c r="Y183"/>
  <c r="X183" s="1"/>
  <c r="T180"/>
  <c r="Y182"/>
  <c r="X182" s="1"/>
  <c r="P171"/>
  <c r="T175"/>
  <c r="T177"/>
  <c r="X171"/>
  <c r="P180"/>
  <c r="T171"/>
  <c r="Y181"/>
  <c r="X181" s="1"/>
  <c r="Q173"/>
  <c r="P173"/>
  <c r="P181"/>
  <c r="P146"/>
  <c r="Q146"/>
  <c r="U146"/>
  <c r="Q152"/>
  <c r="Q151"/>
  <c r="P149"/>
  <c r="P143"/>
  <c r="X150"/>
  <c r="X149"/>
  <c r="T152"/>
  <c r="T147"/>
  <c r="P150"/>
  <c r="T148"/>
  <c r="P145"/>
  <c r="T153"/>
  <c r="Y155"/>
  <c r="X155" s="1"/>
  <c r="P144"/>
  <c r="T150"/>
  <c r="P152"/>
  <c r="Y154"/>
  <c r="P151"/>
  <c r="U129"/>
  <c r="T129" s="1"/>
  <c r="P135"/>
  <c r="Q131"/>
  <c r="P129"/>
  <c r="P134"/>
  <c r="P133"/>
  <c r="P126"/>
  <c r="T130"/>
  <c r="T128"/>
  <c r="X127"/>
  <c r="X129"/>
  <c r="X131"/>
  <c r="T134"/>
  <c r="T126"/>
  <c r="P128"/>
  <c r="T132"/>
  <c r="T135"/>
  <c r="P136"/>
  <c r="P127"/>
  <c r="X130"/>
  <c r="P131"/>
  <c r="X128"/>
  <c r="P130"/>
  <c r="P88"/>
  <c r="Q82"/>
  <c r="P82"/>
  <c r="P79"/>
  <c r="T82"/>
  <c r="T84"/>
  <c r="P85"/>
  <c r="T80"/>
  <c r="T83"/>
  <c r="P90"/>
  <c r="X80"/>
  <c r="X81"/>
  <c r="P86"/>
  <c r="T87"/>
  <c r="X82"/>
  <c r="T88"/>
  <c r="T89"/>
  <c r="P68"/>
  <c r="P61"/>
  <c r="Q61"/>
  <c r="U58"/>
  <c r="T60"/>
  <c r="P64"/>
  <c r="P63"/>
  <c r="P56"/>
  <c r="T57"/>
  <c r="T64"/>
  <c r="Y66"/>
  <c r="X66" s="1"/>
  <c r="X60"/>
  <c r="P57"/>
  <c r="T68"/>
  <c r="T67"/>
  <c r="T63"/>
  <c r="X58"/>
  <c r="P58"/>
  <c r="P69"/>
  <c r="X59"/>
  <c r="X57"/>
  <c r="X61"/>
  <c r="P67"/>
  <c r="P60"/>
  <c r="Y65"/>
  <c r="X65" s="1"/>
  <c r="Q59"/>
  <c r="P59"/>
  <c r="Q43"/>
  <c r="P43"/>
  <c r="P50"/>
  <c r="Y51"/>
  <c r="X51" s="1"/>
  <c r="Y50"/>
  <c r="T50"/>
  <c r="U14"/>
  <c r="T14" s="1"/>
  <c r="P18"/>
  <c r="P15"/>
  <c r="P17"/>
  <c r="P10"/>
  <c r="T17"/>
  <c r="T12"/>
  <c r="T19"/>
  <c r="X15"/>
  <c r="P12"/>
  <c r="T11"/>
  <c r="T20"/>
  <c r="T13"/>
  <c r="X16"/>
  <c r="P11"/>
  <c r="T18"/>
  <c r="T10"/>
  <c r="X11"/>
  <c r="T15"/>
  <c r="P19"/>
  <c r="T16"/>
  <c r="P14"/>
  <c r="X12"/>
  <c r="X14"/>
  <c r="X17"/>
  <c r="Q13"/>
  <c r="P13"/>
  <c r="X234"/>
  <c r="X235" s="1"/>
  <c r="X252" l="1"/>
  <c r="X83"/>
  <c r="P250"/>
  <c r="P83"/>
  <c r="X251"/>
  <c r="T211"/>
  <c r="T200" s="1"/>
  <c r="U211"/>
  <c r="X206"/>
  <c r="P203" s="1"/>
  <c r="X184"/>
  <c r="T174" s="1"/>
  <c r="Y184"/>
  <c r="X177"/>
  <c r="P175" s="1"/>
  <c r="X151"/>
  <c r="P148" s="1"/>
  <c r="Y156"/>
  <c r="T90"/>
  <c r="P81" s="1"/>
  <c r="X132"/>
  <c r="P132" s="1"/>
  <c r="T69"/>
  <c r="P65" s="1"/>
  <c r="Y67"/>
  <c r="X62"/>
  <c r="P62" s="1"/>
  <c r="Y52"/>
  <c r="T52"/>
  <c r="P42" s="1"/>
  <c r="X67"/>
  <c r="T58" s="1"/>
  <c r="X50"/>
  <c r="X52" s="1"/>
  <c r="T40" s="1"/>
  <c r="P44"/>
  <c r="X18"/>
  <c r="P16" s="1"/>
  <c r="X154"/>
  <c r="X156" s="1"/>
  <c r="T146" s="1"/>
  <c r="X254" l="1"/>
  <c r="T248" s="1"/>
  <c r="H75" i="15"/>
  <c r="H82" s="1"/>
  <c r="H326" l="1"/>
  <c r="H328" s="1"/>
  <c r="H329" s="1"/>
  <c r="H300"/>
  <c r="H297"/>
  <c r="H302"/>
  <c r="H301"/>
  <c r="H242" l="1"/>
  <c r="H215"/>
  <c r="H222" s="1"/>
  <c r="H223" s="1"/>
  <c r="H190"/>
  <c r="H197" s="1"/>
  <c r="H185"/>
  <c r="H156"/>
  <c r="H162" s="1"/>
  <c r="H99"/>
  <c r="H70" l="1"/>
  <c r="H72" s="1"/>
  <c r="H83" s="1"/>
  <c r="Q272" i="16" l="1"/>
  <c r="Q271"/>
  <c r="Q266"/>
  <c r="Q265"/>
  <c r="U273"/>
  <c r="Q273"/>
  <c r="N21" i="17" s="1"/>
  <c r="U268" i="16"/>
  <c r="U241"/>
  <c r="Q237"/>
  <c r="U244"/>
  <c r="U246"/>
  <c r="Y241"/>
  <c r="Y242" s="1"/>
  <c r="U245"/>
  <c r="Q239"/>
  <c r="Q247"/>
  <c r="Q245"/>
  <c r="Q185"/>
  <c r="Q179"/>
  <c r="U184"/>
  <c r="U180"/>
  <c r="Y185"/>
  <c r="Y184"/>
  <c r="Y183"/>
  <c r="Q187"/>
  <c r="U186"/>
  <c r="U182"/>
  <c r="U185"/>
  <c r="Y182"/>
  <c r="Y181"/>
  <c r="Q189"/>
  <c r="Q181"/>
  <c r="U179"/>
  <c r="Q183"/>
  <c r="Y180"/>
  <c r="Q191"/>
  <c r="Y186"/>
  <c r="Q155"/>
  <c r="Q149"/>
  <c r="Q148"/>
  <c r="Q154"/>
  <c r="U151"/>
  <c r="Y151"/>
  <c r="Y154"/>
  <c r="Y153"/>
  <c r="Y150"/>
  <c r="U156"/>
  <c r="U157"/>
  <c r="Y155"/>
  <c r="U150"/>
  <c r="U148"/>
  <c r="U152"/>
  <c r="Q156"/>
  <c r="U153"/>
  <c r="U149"/>
  <c r="Q136"/>
  <c r="Q128"/>
  <c r="Q127"/>
  <c r="U136"/>
  <c r="U131"/>
  <c r="Q137"/>
  <c r="Y128"/>
  <c r="U128"/>
  <c r="U132"/>
  <c r="U133"/>
  <c r="U135"/>
  <c r="Y131"/>
  <c r="Q129"/>
  <c r="U127"/>
  <c r="U129"/>
  <c r="U137"/>
  <c r="Y132"/>
  <c r="U134"/>
  <c r="Y129"/>
  <c r="Y130"/>
  <c r="Q138"/>
  <c r="U105"/>
  <c r="U99"/>
  <c r="Y99"/>
  <c r="Y101"/>
  <c r="U102"/>
  <c r="Q108"/>
  <c r="Q102"/>
  <c r="U103"/>
  <c r="Q106"/>
  <c r="Q99"/>
  <c r="Q98"/>
  <c r="U100"/>
  <c r="Y103"/>
  <c r="U106"/>
  <c r="U98"/>
  <c r="Q100"/>
  <c r="U104"/>
  <c r="U107"/>
  <c r="Q83"/>
  <c r="Q78"/>
  <c r="U83"/>
  <c r="Q84"/>
  <c r="U79"/>
  <c r="Q87"/>
  <c r="U82"/>
  <c r="Q89"/>
  <c r="Y79"/>
  <c r="Y80"/>
  <c r="Q85"/>
  <c r="Y86"/>
  <c r="Y81"/>
  <c r="Q43"/>
  <c r="Q50"/>
  <c r="Q49"/>
  <c r="U46"/>
  <c r="Q42"/>
  <c r="U43"/>
  <c r="U50"/>
  <c r="Y46"/>
  <c r="U54"/>
  <c r="U53"/>
  <c r="U49"/>
  <c r="Y44"/>
  <c r="Q55"/>
  <c r="Y45"/>
  <c r="Y43"/>
  <c r="Q54"/>
  <c r="Q33"/>
  <c r="Q26"/>
  <c r="Q25"/>
  <c r="U26"/>
  <c r="U25"/>
  <c r="U34"/>
  <c r="Q34"/>
  <c r="Q32"/>
  <c r="U36"/>
  <c r="Y26"/>
  <c r="Y34" s="1"/>
  <c r="Q18"/>
  <c r="Q11"/>
  <c r="Q17"/>
  <c r="Q10"/>
  <c r="U18"/>
  <c r="Y14"/>
  <c r="Q12"/>
  <c r="U11"/>
  <c r="U19"/>
  <c r="U17"/>
  <c r="U13"/>
  <c r="Y15"/>
  <c r="U10"/>
  <c r="Y11"/>
  <c r="Q20"/>
  <c r="Q15"/>
  <c r="Y13"/>
  <c r="Y16"/>
  <c r="Y82" l="1"/>
  <c r="Q270"/>
  <c r="Y187"/>
  <c r="Q184" s="1"/>
  <c r="Y156"/>
  <c r="Q153" s="1"/>
  <c r="U55"/>
  <c r="Q51" s="1"/>
  <c r="Y48"/>
  <c r="Q48" s="1"/>
  <c r="Q30"/>
  <c r="U154" l="1"/>
  <c r="K34" i="17" s="1"/>
  <c r="F38" l="1"/>
  <c r="F11"/>
  <c r="M37"/>
  <c r="L28"/>
  <c r="N38" l="1"/>
  <c r="N36"/>
  <c r="N12"/>
  <c r="U270" i="16"/>
  <c r="N33" i="17" s="1"/>
  <c r="N18"/>
  <c r="N30"/>
  <c r="N16"/>
  <c r="N29"/>
  <c r="N28"/>
  <c r="N14"/>
  <c r="N27"/>
  <c r="N10"/>
  <c r="N9"/>
  <c r="M38"/>
  <c r="M23"/>
  <c r="M36"/>
  <c r="M19"/>
  <c r="U242" i="16"/>
  <c r="M32" i="17" s="1"/>
  <c r="M31"/>
  <c r="M17"/>
  <c r="M30"/>
  <c r="M16"/>
  <c r="M29"/>
  <c r="M28"/>
  <c r="M14"/>
  <c r="M27"/>
  <c r="M26"/>
  <c r="M11"/>
  <c r="M10"/>
  <c r="M9"/>
  <c r="L38"/>
  <c r="L23"/>
  <c r="L36"/>
  <c r="L21"/>
  <c r="U183" i="16"/>
  <c r="L32" i="17" s="1"/>
  <c r="L20"/>
  <c r="L12"/>
  <c r="L19"/>
  <c r="L17"/>
  <c r="L30"/>
  <c r="L16"/>
  <c r="L29"/>
  <c r="L14"/>
  <c r="L27"/>
  <c r="L26"/>
  <c r="L25"/>
  <c r="L11"/>
  <c r="L10"/>
  <c r="L9"/>
  <c r="K38"/>
  <c r="K23"/>
  <c r="K36"/>
  <c r="K35"/>
  <c r="K21"/>
  <c r="K18"/>
  <c r="K30"/>
  <c r="K16"/>
  <c r="K29"/>
  <c r="K28"/>
  <c r="K14"/>
  <c r="K27"/>
  <c r="K26"/>
  <c r="K25"/>
  <c r="K11"/>
  <c r="Q159" i="16"/>
  <c r="K24" i="17" s="1"/>
  <c r="K10"/>
  <c r="K9"/>
  <c r="J38"/>
  <c r="J36"/>
  <c r="Q139" i="16"/>
  <c r="J22" i="17" s="1"/>
  <c r="Y134" i="16"/>
  <c r="J12" i="17"/>
  <c r="J19"/>
  <c r="Y133" i="16"/>
  <c r="J32" i="17"/>
  <c r="J17"/>
  <c r="J30"/>
  <c r="J16"/>
  <c r="J29"/>
  <c r="J28"/>
  <c r="Q134" i="16"/>
  <c r="J14" i="17" s="1"/>
  <c r="J27"/>
  <c r="Q133" i="16"/>
  <c r="J13" i="17" s="1"/>
  <c r="J26"/>
  <c r="J11"/>
  <c r="J10"/>
  <c r="J9"/>
  <c r="I38"/>
  <c r="I23"/>
  <c r="I36"/>
  <c r="Q107" i="16"/>
  <c r="I20" i="17" s="1"/>
  <c r="I32"/>
  <c r="I18"/>
  <c r="Y102" i="16"/>
  <c r="I12" i="17"/>
  <c r="I31"/>
  <c r="I30"/>
  <c r="I29"/>
  <c r="Y100" i="16"/>
  <c r="I28" i="17"/>
  <c r="Q103" i="16"/>
  <c r="I14" i="17" s="1"/>
  <c r="I27"/>
  <c r="I13"/>
  <c r="I26"/>
  <c r="I11"/>
  <c r="I10"/>
  <c r="I9"/>
  <c r="H38"/>
  <c r="H23"/>
  <c r="H36"/>
  <c r="Q82" i="16"/>
  <c r="Y88"/>
  <c r="H33" i="17"/>
  <c r="H19"/>
  <c r="Y87" i="16"/>
  <c r="H17" i="17"/>
  <c r="H30"/>
  <c r="H16"/>
  <c r="H28"/>
  <c r="H14"/>
  <c r="H27"/>
  <c r="H25"/>
  <c r="H10"/>
  <c r="H9"/>
  <c r="G38"/>
  <c r="G23"/>
  <c r="G36"/>
  <c r="G18"/>
  <c r="G31"/>
  <c r="G30"/>
  <c r="G16"/>
  <c r="G29"/>
  <c r="G28"/>
  <c r="G14"/>
  <c r="G27"/>
  <c r="G13"/>
  <c r="G26"/>
  <c r="G11"/>
  <c r="G24"/>
  <c r="G10"/>
  <c r="G9"/>
  <c r="F23"/>
  <c r="F36"/>
  <c r="Q35" i="16"/>
  <c r="F21" i="17" s="1"/>
  <c r="F20"/>
  <c r="U37" i="16"/>
  <c r="U38" s="1"/>
  <c r="Q28" s="1"/>
  <c r="F17" i="17"/>
  <c r="F30"/>
  <c r="F16"/>
  <c r="F29"/>
  <c r="F28"/>
  <c r="F14"/>
  <c r="F27"/>
  <c r="F26"/>
  <c r="F10"/>
  <c r="F9"/>
  <c r="E38"/>
  <c r="E23"/>
  <c r="E36"/>
  <c r="Q19" i="16"/>
  <c r="E22" i="17" s="1"/>
  <c r="U16" i="16"/>
  <c r="E34" i="17" s="1"/>
  <c r="E18"/>
  <c r="E30"/>
  <c r="E16"/>
  <c r="E29"/>
  <c r="E12"/>
  <c r="E28"/>
  <c r="E14"/>
  <c r="E27"/>
  <c r="Q14" i="16"/>
  <c r="E13" i="17" s="1"/>
  <c r="Y12" i="16"/>
  <c r="E26" i="17"/>
  <c r="E25"/>
  <c r="E11"/>
  <c r="E10"/>
  <c r="E9"/>
  <c r="N41"/>
  <c r="N40"/>
  <c r="N39"/>
  <c r="H299" i="15"/>
  <c r="H298"/>
  <c r="M40" i="17"/>
  <c r="M39"/>
  <c r="H266" i="15"/>
  <c r="H272" s="1"/>
  <c r="H259"/>
  <c r="H258"/>
  <c r="H261"/>
  <c r="H245"/>
  <c r="H244"/>
  <c r="J40" i="17"/>
  <c r="J39"/>
  <c r="H181" i="15"/>
  <c r="H136"/>
  <c r="H135"/>
  <c r="H132"/>
  <c r="H100"/>
  <c r="H106" s="1"/>
  <c r="H107" s="1"/>
  <c r="H153"/>
  <c r="H163" s="1"/>
  <c r="H263" l="1"/>
  <c r="H273" s="1"/>
  <c r="H303"/>
  <c r="H304" s="1"/>
  <c r="H249"/>
  <c r="H250" s="1"/>
  <c r="H187"/>
  <c r="H198" s="1"/>
  <c r="H137"/>
  <c r="H138" s="1"/>
  <c r="Y17" i="16"/>
  <c r="Q16" s="1"/>
  <c r="E15" i="17" s="1"/>
  <c r="Y104" i="16"/>
  <c r="Q104" s="1"/>
  <c r="Y135"/>
  <c r="Q135" s="1"/>
  <c r="J15" i="17" s="1"/>
  <c r="Y89" i="16"/>
  <c r="Q80" s="1"/>
  <c r="H12" i="17" s="1"/>
  <c r="L42"/>
  <c r="K42"/>
  <c r="J42"/>
  <c r="L41"/>
  <c r="G39"/>
  <c r="N42"/>
  <c r="M41"/>
  <c r="L39"/>
  <c r="L40"/>
  <c r="K39"/>
  <c r="K40"/>
  <c r="K41"/>
  <c r="J41"/>
  <c r="I41"/>
  <c r="I39"/>
  <c r="I40"/>
  <c r="H41"/>
  <c r="H40"/>
  <c r="H39"/>
  <c r="G41"/>
  <c r="G40"/>
  <c r="F41"/>
  <c r="F40"/>
  <c r="F39"/>
  <c r="E41"/>
  <c r="E40"/>
  <c r="G12"/>
  <c r="F12"/>
  <c r="H15"/>
  <c r="G15"/>
  <c r="G19"/>
  <c r="L15"/>
  <c r="K12"/>
  <c r="K15"/>
  <c r="N15"/>
  <c r="I15"/>
  <c r="F15"/>
  <c r="I42" l="1"/>
  <c r="H42"/>
  <c r="E42"/>
  <c r="M42"/>
  <c r="G42"/>
  <c r="F42"/>
  <c r="E349" i="15"/>
  <c r="J345" s="1"/>
  <c r="E39" i="17"/>
  <c r="G349" i="15"/>
  <c r="J347" s="1"/>
  <c r="F349"/>
  <c r="J346" s="1"/>
  <c r="H349" l="1"/>
  <c r="J349" s="1"/>
  <c r="U179" i="7"/>
  <c r="U153"/>
  <c r="U20"/>
  <c r="H316" i="14" l="1"/>
  <c r="H210"/>
  <c r="H209"/>
  <c r="H314"/>
  <c r="H317" s="1"/>
  <c r="H329" s="1"/>
  <c r="H302"/>
  <c r="H301"/>
  <c r="H290"/>
  <c r="H208"/>
  <c r="H212" s="1"/>
  <c r="H183"/>
  <c r="H182"/>
  <c r="H188" s="1"/>
  <c r="H148"/>
  <c r="H132"/>
  <c r="H137" l="1"/>
  <c r="G222"/>
  <c r="F199"/>
  <c r="G163"/>
  <c r="H138" l="1"/>
  <c r="H92"/>
  <c r="H97" l="1"/>
  <c r="H108" s="1"/>
  <c r="H66" l="1"/>
  <c r="H70"/>
  <c r="H69"/>
  <c r="Q144" i="7"/>
  <c r="Q64" l="1"/>
  <c r="U232"/>
  <c r="U231"/>
  <c r="U45"/>
  <c r="Q252"/>
  <c r="Q251"/>
  <c r="Q246"/>
  <c r="Q245"/>
  <c r="U246"/>
  <c r="U247"/>
  <c r="U253"/>
  <c r="U249"/>
  <c r="Q226"/>
  <c r="Q232"/>
  <c r="U235"/>
  <c r="Y230"/>
  <c r="Y231" s="1"/>
  <c r="Q231" s="1"/>
  <c r="U226"/>
  <c r="Q204"/>
  <c r="Q199"/>
  <c r="Q198"/>
  <c r="U203"/>
  <c r="Y204"/>
  <c r="U199"/>
  <c r="Y203"/>
  <c r="Y202"/>
  <c r="Q206"/>
  <c r="U205"/>
  <c r="U201"/>
  <c r="U202"/>
  <c r="U204"/>
  <c r="Y201"/>
  <c r="Y200"/>
  <c r="Q200"/>
  <c r="U198"/>
  <c r="Y199"/>
  <c r="Q210"/>
  <c r="Y205"/>
  <c r="Q176"/>
  <c r="Q177"/>
  <c r="Q171"/>
  <c r="Q170"/>
  <c r="U173"/>
  <c r="Y173"/>
  <c r="Y175"/>
  <c r="Y174"/>
  <c r="Y172"/>
  <c r="U178"/>
  <c r="Y176"/>
  <c r="U172"/>
  <c r="Q172"/>
  <c r="U175"/>
  <c r="U180"/>
  <c r="Q178"/>
  <c r="U171"/>
  <c r="Q149"/>
  <c r="Q143"/>
  <c r="U152"/>
  <c r="U147"/>
  <c r="Q150"/>
  <c r="Y150"/>
  <c r="Q145"/>
  <c r="U150"/>
  <c r="Q133"/>
  <c r="Q134"/>
  <c r="Q127"/>
  <c r="Q126"/>
  <c r="U130"/>
  <c r="U128"/>
  <c r="Y127"/>
  <c r="Y129"/>
  <c r="U134"/>
  <c r="U126"/>
  <c r="Q128"/>
  <c r="Q136"/>
  <c r="U82"/>
  <c r="U83"/>
  <c r="U84"/>
  <c r="Q85"/>
  <c r="Q90"/>
  <c r="Y80"/>
  <c r="Y81"/>
  <c r="Q86"/>
  <c r="Q88"/>
  <c r="U87"/>
  <c r="Y82"/>
  <c r="Q56"/>
  <c r="Q63"/>
  <c r="U60"/>
  <c r="U57"/>
  <c r="U64"/>
  <c r="Y60"/>
  <c r="Q57"/>
  <c r="U63"/>
  <c r="Y58"/>
  <c r="Q58"/>
  <c r="Q69"/>
  <c r="Y61"/>
  <c r="Q60"/>
  <c r="U68"/>
  <c r="U67"/>
  <c r="Y59"/>
  <c r="Y57"/>
  <c r="Q40"/>
  <c r="Q39"/>
  <c r="U44"/>
  <c r="Q51"/>
  <c r="Q41"/>
  <c r="Q50"/>
  <c r="U46"/>
  <c r="Q48"/>
  <c r="Q47"/>
  <c r="Y40"/>
  <c r="Y48" s="1"/>
  <c r="Q17"/>
  <c r="E18" i="9" s="1"/>
  <c r="Q10" i="7"/>
  <c r="U17"/>
  <c r="U12"/>
  <c r="U19"/>
  <c r="Y15"/>
  <c r="U13"/>
  <c r="Y16"/>
  <c r="U18"/>
  <c r="Q18"/>
  <c r="U10"/>
  <c r="Y11"/>
  <c r="U15"/>
  <c r="Q19"/>
  <c r="Y83" l="1"/>
  <c r="Q250"/>
  <c r="Y206"/>
  <c r="Q203" s="1"/>
  <c r="Q83"/>
  <c r="Y62"/>
  <c r="Q62" s="1"/>
  <c r="G15" i="9" s="1"/>
  <c r="U250" i="7" l="1"/>
  <c r="U170" l="1"/>
  <c r="U177"/>
  <c r="Y171"/>
  <c r="Y177" s="1"/>
  <c r="Q175" s="1"/>
  <c r="Q181"/>
  <c r="U148"/>
  <c r="U11"/>
  <c r="U135" l="1"/>
  <c r="Y131"/>
  <c r="U132"/>
  <c r="Y130"/>
  <c r="Y128"/>
  <c r="Y132" s="1"/>
  <c r="Q132" s="1"/>
  <c r="Q130"/>
  <c r="U88"/>
  <c r="U89"/>
  <c r="Q68"/>
  <c r="Q44"/>
  <c r="U50"/>
  <c r="U51"/>
  <c r="U16"/>
  <c r="Q14"/>
  <c r="Y12"/>
  <c r="Q15"/>
  <c r="Y14"/>
  <c r="Y17"/>
  <c r="U90" l="1"/>
  <c r="Q81" s="1"/>
  <c r="U52"/>
  <c r="Q42" s="1"/>
  <c r="Y18"/>
  <c r="Q16" s="1"/>
  <c r="U69"/>
  <c r="Q65" s="1"/>
  <c r="H299" i="14" l="1"/>
  <c r="H303" s="1"/>
  <c r="H218"/>
  <c r="H215"/>
  <c r="H153"/>
  <c r="H163" s="1"/>
  <c r="H236"/>
  <c r="H239" s="1"/>
  <c r="H250" s="1"/>
  <c r="G239" l="1"/>
  <c r="G250" s="1"/>
  <c r="H76" l="1"/>
  <c r="H81" s="1"/>
  <c r="Y149" i="7" l="1"/>
  <c r="Y151" s="1"/>
  <c r="Q148" s="1"/>
  <c r="Q135" l="1"/>
  <c r="H67" i="14" l="1"/>
  <c r="H71" l="1"/>
  <c r="N39" i="9"/>
  <c r="N40"/>
  <c r="N41"/>
  <c r="M39"/>
  <c r="M40"/>
  <c r="M41"/>
  <c r="K39"/>
  <c r="K40"/>
  <c r="K41"/>
  <c r="J39"/>
  <c r="J40"/>
  <c r="J41"/>
  <c r="H222" i="14"/>
  <c r="H199"/>
  <c r="F41" i="9"/>
  <c r="F40"/>
  <c r="F39"/>
  <c r="E41"/>
  <c r="E40"/>
  <c r="E39"/>
  <c r="H82" i="14" l="1"/>
  <c r="F42" i="9"/>
  <c r="L42"/>
  <c r="N42"/>
  <c r="K42"/>
  <c r="E42"/>
  <c r="M42"/>
  <c r="J42" l="1"/>
  <c r="N18" l="1"/>
  <c r="N29"/>
  <c r="N27"/>
  <c r="N14"/>
  <c r="N26"/>
  <c r="N28"/>
  <c r="N23"/>
  <c r="N10"/>
  <c r="N36"/>
  <c r="N30"/>
  <c r="N33"/>
  <c r="M31"/>
  <c r="M32"/>
  <c r="M16"/>
  <c r="M20"/>
  <c r="N16"/>
  <c r="N38"/>
  <c r="N9"/>
  <c r="L25" l="1"/>
  <c r="L26"/>
  <c r="L29"/>
  <c r="M23"/>
  <c r="M38"/>
  <c r="M28"/>
  <c r="M29"/>
  <c r="M30"/>
  <c r="M36"/>
  <c r="M11"/>
  <c r="M27"/>
  <c r="M14"/>
  <c r="M10"/>
  <c r="M9"/>
  <c r="M26"/>
  <c r="L30"/>
  <c r="L27"/>
  <c r="L10"/>
  <c r="L38"/>
  <c r="L36"/>
  <c r="L16"/>
  <c r="L9"/>
  <c r="L14"/>
  <c r="L11"/>
  <c r="L19"/>
  <c r="L20"/>
  <c r="L21"/>
  <c r="L23"/>
  <c r="K38"/>
  <c r="K24"/>
  <c r="K25"/>
  <c r="K29"/>
  <c r="K35"/>
  <c r="K18"/>
  <c r="K21"/>
  <c r="K16"/>
  <c r="K30"/>
  <c r="K36"/>
  <c r="K27"/>
  <c r="K14"/>
  <c r="K11"/>
  <c r="K26"/>
  <c r="K28"/>
  <c r="K23"/>
  <c r="K10"/>
  <c r="K9"/>
  <c r="J26"/>
  <c r="J29"/>
  <c r="J32"/>
  <c r="J37"/>
  <c r="J11"/>
  <c r="J22"/>
  <c r="J10"/>
  <c r="J9"/>
  <c r="J16"/>
  <c r="J28"/>
  <c r="J30"/>
  <c r="J36"/>
  <c r="J19"/>
  <c r="J38"/>
  <c r="J27"/>
  <c r="J14"/>
  <c r="I31"/>
  <c r="I32"/>
  <c r="I13"/>
  <c r="I18"/>
  <c r="I20"/>
  <c r="I9"/>
  <c r="I27"/>
  <c r="I29"/>
  <c r="I23"/>
  <c r="I36"/>
  <c r="I28"/>
  <c r="I10"/>
  <c r="I30"/>
  <c r="I38"/>
  <c r="I11"/>
  <c r="I26"/>
  <c r="I14"/>
  <c r="H28"/>
  <c r="H33"/>
  <c r="H37"/>
  <c r="H38"/>
  <c r="H27"/>
  <c r="H36"/>
  <c r="H30"/>
  <c r="H23"/>
  <c r="H25"/>
  <c r="F36"/>
  <c r="F23"/>
  <c r="F11"/>
  <c r="H14"/>
  <c r="H16"/>
  <c r="H19"/>
  <c r="G24"/>
  <c r="G26"/>
  <c r="G29"/>
  <c r="G31"/>
  <c r="G11"/>
  <c r="G13"/>
  <c r="G18"/>
  <c r="G23"/>
  <c r="G16"/>
  <c r="G30"/>
  <c r="G38"/>
  <c r="G36"/>
  <c r="G28"/>
  <c r="G14"/>
  <c r="G19"/>
  <c r="G27"/>
  <c r="G10"/>
  <c r="G9"/>
  <c r="F27"/>
  <c r="F28"/>
  <c r="F29"/>
  <c r="F21"/>
  <c r="F14"/>
  <c r="F10"/>
  <c r="F9"/>
  <c r="F30"/>
  <c r="F26"/>
  <c r="F38"/>
  <c r="F16"/>
  <c r="F20"/>
  <c r="E25"/>
  <c r="E29"/>
  <c r="E34"/>
  <c r="E37"/>
  <c r="E13"/>
  <c r="E22"/>
  <c r="E23"/>
  <c r="E10"/>
  <c r="E9"/>
  <c r="E38"/>
  <c r="E36"/>
  <c r="E11"/>
  <c r="E26"/>
  <c r="E14"/>
  <c r="E28"/>
  <c r="E30"/>
  <c r="E27"/>
  <c r="I16" l="1"/>
  <c r="H10" l="1"/>
  <c r="H9"/>
  <c r="H12"/>
  <c r="N12"/>
  <c r="M15"/>
  <c r="M19"/>
  <c r="L12"/>
  <c r="L17"/>
  <c r="K12"/>
  <c r="J17"/>
  <c r="I12"/>
  <c r="H15"/>
  <c r="H17"/>
  <c r="F12"/>
  <c r="E12"/>
  <c r="J12" l="1"/>
  <c r="G12"/>
  <c r="M17"/>
  <c r="E15"/>
  <c r="F15"/>
  <c r="N15"/>
  <c r="I15"/>
  <c r="J15"/>
  <c r="K15"/>
  <c r="L15" l="1"/>
  <c r="H42" l="1"/>
  <c r="H41"/>
  <c r="H40"/>
  <c r="H39"/>
  <c r="L39" l="1"/>
  <c r="L40"/>
  <c r="L41"/>
  <c r="G39" l="1"/>
  <c r="G41"/>
  <c r="G40"/>
  <c r="G42"/>
  <c r="I42"/>
  <c r="I40"/>
  <c r="I41"/>
  <c r="I39"/>
  <c r="H349" i="14"/>
  <c r="J349" s="1"/>
  <c r="G349"/>
  <c r="J347" s="1"/>
  <c r="F349"/>
  <c r="J346" s="1"/>
  <c r="T229" i="7" l="1"/>
  <c r="Q242" i="16"/>
  <c r="M15" i="17" s="1"/>
  <c r="P242" i="16"/>
</calcChain>
</file>

<file path=xl/sharedStrings.xml><?xml version="1.0" encoding="utf-8"?>
<sst xmlns="http://schemas.openxmlformats.org/spreadsheetml/2006/main" count="5559" uniqueCount="777">
  <si>
    <t xml:space="preserve">Сезон : </t>
  </si>
  <si>
    <t xml:space="preserve">   1-я неделя</t>
  </si>
  <si>
    <t>Сборник</t>
  </si>
  <si>
    <t>Наименование блюд</t>
  </si>
  <si>
    <t>Выход</t>
  </si>
  <si>
    <t>рецеп №</t>
  </si>
  <si>
    <t>Б</t>
  </si>
  <si>
    <t>Ж</t>
  </si>
  <si>
    <t>У</t>
  </si>
  <si>
    <t>389/11</t>
  </si>
  <si>
    <t>Пром.пр.</t>
  </si>
  <si>
    <t>Хлеб пшеничный</t>
  </si>
  <si>
    <t>Хлеб ржанной</t>
  </si>
  <si>
    <t>338 / 11</t>
  </si>
  <si>
    <t>Норма по СанПин</t>
  </si>
  <si>
    <t>Хлеб ржаной</t>
  </si>
  <si>
    <t>День</t>
  </si>
  <si>
    <t>349/11</t>
  </si>
  <si>
    <t>223 /11</t>
  </si>
  <si>
    <t>376/11</t>
  </si>
  <si>
    <t>Чай с сахаром</t>
  </si>
  <si>
    <t>265/11</t>
  </si>
  <si>
    <t>382/11</t>
  </si>
  <si>
    <t xml:space="preserve">Какао с молоком </t>
  </si>
  <si>
    <t>294/11</t>
  </si>
  <si>
    <t>Литература:</t>
  </si>
  <si>
    <t xml:space="preserve">  К ОРГАНИЗАЦИИ ПИТАНИЯ ОБУЧАЮЩИХСЯ</t>
  </si>
  <si>
    <t>УЧРЕЖДЕНИЯХ НАЧАЛЬНОГО И СРЕДНЕГО</t>
  </si>
  <si>
    <t>ПРОФЕССИОНАЛЬНОГО ОБРАЗОВАНИЯ</t>
  </si>
  <si>
    <t>САНИТАРНО-ЭПИДЕМИОЛОГИЧЕСКИЕ ПРАВИЛА И НОРМАТИВЫ</t>
  </si>
  <si>
    <t>СКУРИХИН И.М.,ТУТЕЛЬЯН В.А.</t>
  </si>
  <si>
    <t xml:space="preserve">ТАБЛИЦЫ ХИМИЧЕСКОГО СОСТАВА И КАЛОРИЙНОСТИ </t>
  </si>
  <si>
    <t>РОССИЙСКИХ ПРОДУКТОВ ПИТАНИЯ: Справочник. - М.: ДеЛи принт, 2008. - 276 с.</t>
  </si>
  <si>
    <t>СБОРНИК РЕЦЕПТУР НА ПРОДУКЦИЮ ДЛЯ  ОБУЧАЮЩИХСЯ ВО  ВСЕХ  ОБРАЗОВАТЕЛЬНЫХ  УЧРЕЖДЕНИЯХ</t>
  </si>
  <si>
    <t>СБОРНИК  ТЕХНИЧЕСКИХ  НОРМАТИВОВ РЕКОМЕНДОВАНО НИИ питания РАМН изд.  "МОСКВА" ДЕЛИТ  ПРИНТ 2011 г.</t>
  </si>
  <si>
    <t xml:space="preserve">"Ведомость контроля за рационом питания"                                       </t>
  </si>
  <si>
    <t>норма</t>
  </si>
  <si>
    <t>в</t>
  </si>
  <si>
    <t>Откло-</t>
  </si>
  <si>
    <t>нение</t>
  </si>
  <si>
    <t>наименование группы</t>
  </si>
  <si>
    <t xml:space="preserve">от </t>
  </si>
  <si>
    <t>за</t>
  </si>
  <si>
    <t>1-й</t>
  </si>
  <si>
    <t>2-й</t>
  </si>
  <si>
    <t>3-й</t>
  </si>
  <si>
    <t>4-й</t>
  </si>
  <si>
    <t>5-й</t>
  </si>
  <si>
    <t>6-й</t>
  </si>
  <si>
    <t>7-й</t>
  </si>
  <si>
    <t>8-й</t>
  </si>
  <si>
    <t>9-й</t>
  </si>
  <si>
    <t>10-й</t>
  </si>
  <si>
    <t>нормы</t>
  </si>
  <si>
    <t>граммах</t>
  </si>
  <si>
    <t>день</t>
  </si>
  <si>
    <t>%</t>
  </si>
  <si>
    <t>хлеб пшеничный</t>
  </si>
  <si>
    <t>мука пшеничная</t>
  </si>
  <si>
    <t>крупы, бобовые</t>
  </si>
  <si>
    <t xml:space="preserve">макаронные изделия </t>
  </si>
  <si>
    <t>картофель</t>
  </si>
  <si>
    <t>овощи свежие</t>
  </si>
  <si>
    <t>рыба-филе</t>
  </si>
  <si>
    <t>сыр</t>
  </si>
  <si>
    <t>масло сливочное</t>
  </si>
  <si>
    <t>масло растительное</t>
  </si>
  <si>
    <t>сахар</t>
  </si>
  <si>
    <t>кондитерские изделия</t>
  </si>
  <si>
    <t>чай</t>
  </si>
  <si>
    <t>дрожжи хлебопекарные</t>
  </si>
  <si>
    <t>соль</t>
  </si>
  <si>
    <t xml:space="preserve">белки </t>
  </si>
  <si>
    <t>жиры</t>
  </si>
  <si>
    <t>углеводы</t>
  </si>
  <si>
    <t>каллорийность</t>
  </si>
  <si>
    <t>огурец</t>
  </si>
  <si>
    <t>(М Е Н Ю - РАСКЛАДКА)</t>
  </si>
  <si>
    <t xml:space="preserve">молоко </t>
  </si>
  <si>
    <t xml:space="preserve">                     норма закладки продуктов в гр на 1 порцию</t>
  </si>
  <si>
    <t>1-п/г.</t>
  </si>
  <si>
    <t xml:space="preserve">творог </t>
  </si>
  <si>
    <t>мясо</t>
  </si>
  <si>
    <t>крупы</t>
  </si>
  <si>
    <t>печень</t>
  </si>
  <si>
    <t xml:space="preserve">макароны </t>
  </si>
  <si>
    <t>томат</t>
  </si>
  <si>
    <t xml:space="preserve">сметана </t>
  </si>
  <si>
    <t>морковь</t>
  </si>
  <si>
    <t>м/слив</t>
  </si>
  <si>
    <t>гречка</t>
  </si>
  <si>
    <t>лук</t>
  </si>
  <si>
    <t>овощи</t>
  </si>
  <si>
    <t>м/растит</t>
  </si>
  <si>
    <t>горох</t>
  </si>
  <si>
    <t>фрукты</t>
  </si>
  <si>
    <t>свекла</t>
  </si>
  <si>
    <t>пшено</t>
  </si>
  <si>
    <t>пшеничка</t>
  </si>
  <si>
    <t>рыба</t>
  </si>
  <si>
    <t>рис</t>
  </si>
  <si>
    <t>хлеб пш.</t>
  </si>
  <si>
    <t>мука пш.</t>
  </si>
  <si>
    <t>консервирован.</t>
  </si>
  <si>
    <t>молоко</t>
  </si>
  <si>
    <t>вода</t>
  </si>
  <si>
    <t>м/сливочное</t>
  </si>
  <si>
    <t>сухари</t>
  </si>
  <si>
    <t xml:space="preserve">соль </t>
  </si>
  <si>
    <t>л/лист</t>
  </si>
  <si>
    <t>говядина</t>
  </si>
  <si>
    <t>смесь сух-в</t>
  </si>
  <si>
    <t>лук репчатый</t>
  </si>
  <si>
    <t>томат пюр</t>
  </si>
  <si>
    <t>сахар песок</t>
  </si>
  <si>
    <t>м/растительное</t>
  </si>
  <si>
    <t>к-та лимон</t>
  </si>
  <si>
    <t>запеканка из творога</t>
  </si>
  <si>
    <t>чай с сахаром</t>
  </si>
  <si>
    <t>223/11</t>
  </si>
  <si>
    <t>творог</t>
  </si>
  <si>
    <t>сухарь пан</t>
  </si>
  <si>
    <t xml:space="preserve">чай </t>
  </si>
  <si>
    <t>крупа манная</t>
  </si>
  <si>
    <t>сметана</t>
  </si>
  <si>
    <t>яйца</t>
  </si>
  <si>
    <t>яйцо</t>
  </si>
  <si>
    <t xml:space="preserve">картоф    </t>
  </si>
  <si>
    <t>хлеб</t>
  </si>
  <si>
    <t xml:space="preserve">морковь       </t>
  </si>
  <si>
    <t>лук репчат</t>
  </si>
  <si>
    <t xml:space="preserve">лук реп        </t>
  </si>
  <si>
    <t>соус</t>
  </si>
  <si>
    <t>мука пшенич</t>
  </si>
  <si>
    <t>лав лист</t>
  </si>
  <si>
    <t>томат пюре</t>
  </si>
  <si>
    <t>Плов с говядиной</t>
  </si>
  <si>
    <t>крупа рисовая</t>
  </si>
  <si>
    <t>лук репч</t>
  </si>
  <si>
    <t>Котлета рубленая</t>
  </si>
  <si>
    <t>сухарь панирован.</t>
  </si>
  <si>
    <t>картоф</t>
  </si>
  <si>
    <t>мука</t>
  </si>
  <si>
    <t xml:space="preserve">соус в тефтели         </t>
  </si>
  <si>
    <t xml:space="preserve">    / 11</t>
  </si>
  <si>
    <t>капуста б/кач</t>
  </si>
  <si>
    <t>консервированная</t>
  </si>
  <si>
    <t xml:space="preserve">  /  11</t>
  </si>
  <si>
    <t>м/сливоч</t>
  </si>
  <si>
    <t>том пюре</t>
  </si>
  <si>
    <t>сырьё</t>
  </si>
  <si>
    <t xml:space="preserve">брутто </t>
  </si>
  <si>
    <t>нетто</t>
  </si>
  <si>
    <t>таблица</t>
  </si>
  <si>
    <t>г. Новороссийск</t>
  </si>
  <si>
    <t>Краснодарского края</t>
  </si>
  <si>
    <t>(таблица часть 1)</t>
  </si>
  <si>
    <t xml:space="preserve">Выполнение натуральных норм питания в абсолютных (гр.мл.) и в процентном  отношении к норме по возрастному </t>
  </si>
  <si>
    <t>месяц</t>
  </si>
  <si>
    <t>составу учащихся (до 10 лет)</t>
  </si>
  <si>
    <t>кисло-</t>
  </si>
  <si>
    <t>продукты</t>
  </si>
  <si>
    <t>молочные</t>
  </si>
  <si>
    <t xml:space="preserve">масло </t>
  </si>
  <si>
    <t>цыплята 1-й</t>
  </si>
  <si>
    <t>колбасные</t>
  </si>
  <si>
    <t>сливочное</t>
  </si>
  <si>
    <t>растительное</t>
  </si>
  <si>
    <t>категории</t>
  </si>
  <si>
    <t>изделия</t>
  </si>
  <si>
    <t>филе</t>
  </si>
  <si>
    <t>диетическое</t>
  </si>
  <si>
    <t>факт</t>
  </si>
  <si>
    <t>(продолжение таблицы часть 2)</t>
  </si>
  <si>
    <t>сухофрукты</t>
  </si>
  <si>
    <t>соки</t>
  </si>
  <si>
    <t>макароны</t>
  </si>
  <si>
    <t xml:space="preserve">кондитерские </t>
  </si>
  <si>
    <t>калорий-</t>
  </si>
  <si>
    <t>ржаной</t>
  </si>
  <si>
    <t>пшеничный</t>
  </si>
  <si>
    <t>бобовые</t>
  </si>
  <si>
    <t>ность</t>
  </si>
  <si>
    <t>СОГЛАСОВАНО:</t>
  </si>
  <si>
    <t>м /сливочное</t>
  </si>
  <si>
    <t>278/11</t>
  </si>
  <si>
    <t xml:space="preserve">Итого за день по СанПиН  </t>
  </si>
  <si>
    <t xml:space="preserve">из птицы </t>
  </si>
  <si>
    <t>Кофейный напиток</t>
  </si>
  <si>
    <t>379/11</t>
  </si>
  <si>
    <t>картофельное пюре /</t>
  </si>
  <si>
    <t>83/11</t>
  </si>
  <si>
    <t>лук репч.</t>
  </si>
  <si>
    <t>82/11</t>
  </si>
  <si>
    <t>200/50</t>
  </si>
  <si>
    <t>106/11</t>
  </si>
  <si>
    <t>фрикадельки</t>
  </si>
  <si>
    <t>102/11</t>
  </si>
  <si>
    <t>88/11</t>
  </si>
  <si>
    <t>Щи из св/ капусты с карт</t>
  </si>
  <si>
    <t>клёцки</t>
  </si>
  <si>
    <t>Суп картоф. с горохом</t>
  </si>
  <si>
    <t xml:space="preserve">       тефтели   </t>
  </si>
  <si>
    <t>горох лущ.</t>
  </si>
  <si>
    <t>сухарь панир</t>
  </si>
  <si>
    <t>Ответственный за разработку меню инженер-технолог       ___________________________________________</t>
  </si>
  <si>
    <t>/Ткаченко А.Н./</t>
  </si>
  <si>
    <t>102 /11</t>
  </si>
  <si>
    <t>Суп  картофельный с горохом</t>
  </si>
  <si>
    <t>Суп картофельный с клёцками</t>
  </si>
  <si>
    <t>Фрукты   ( яблоко )</t>
  </si>
  <si>
    <t>мясо 1-й категории</t>
  </si>
  <si>
    <t>цыплята 1 кат. потрошеные</t>
  </si>
  <si>
    <r>
      <t xml:space="preserve">Субпродукты </t>
    </r>
    <r>
      <rPr>
        <sz val="8"/>
        <rFont val="Arial Cyr"/>
        <charset val="204"/>
      </rPr>
      <t>(печень, язык, сердце)</t>
    </r>
  </si>
  <si>
    <t>кофейный напиток</t>
  </si>
  <si>
    <t>Крахмал</t>
  </si>
  <si>
    <t>Специи</t>
  </si>
  <si>
    <t>СанПиН  2.3 /2.4. 3590 - 20</t>
  </si>
  <si>
    <t>2-й день</t>
  </si>
  <si>
    <t>3-й день</t>
  </si>
  <si>
    <t>1-й день</t>
  </si>
  <si>
    <t>4-й день</t>
  </si>
  <si>
    <t xml:space="preserve">   чай с сахаром</t>
  </si>
  <si>
    <t>5-й день</t>
  </si>
  <si>
    <t>7-й день</t>
  </si>
  <si>
    <t>9-й день</t>
  </si>
  <si>
    <t>с картофелем</t>
  </si>
  <si>
    <t xml:space="preserve">Щи из свежей капусты </t>
  </si>
  <si>
    <t>минтай б/г</t>
  </si>
  <si>
    <t>Сок фруктовый (яблочный)</t>
  </si>
  <si>
    <t>Борщ с картоф. и св. капуст.</t>
  </si>
  <si>
    <t xml:space="preserve">Бутерброд с сыром </t>
  </si>
  <si>
    <t>Хлеб пш.</t>
  </si>
  <si>
    <t>3 /11</t>
  </si>
  <si>
    <t xml:space="preserve">О Б Е Д </t>
  </si>
  <si>
    <t>Бутерброд с  сыром</t>
  </si>
  <si>
    <t>Суп картофель. с горохом</t>
  </si>
  <si>
    <t>Какао с молоком</t>
  </si>
  <si>
    <t xml:space="preserve">               ПРИМЕРНОЕ ЦИКЛИЧНОЕ МЕНЮ ДЛЯ ПИТАНИЯ ДЕТЕЙ </t>
  </si>
  <si>
    <t>СОУС: вода</t>
  </si>
  <si>
    <t>/ икра свекольная</t>
  </si>
  <si>
    <t>171-75</t>
  </si>
  <si>
    <t>икра свекольная</t>
  </si>
  <si>
    <t>огурец свежий</t>
  </si>
  <si>
    <t>помидор св.</t>
  </si>
  <si>
    <t>зелень св.</t>
  </si>
  <si>
    <t>хлеб пшен.</t>
  </si>
  <si>
    <t>хлеб ржан.</t>
  </si>
  <si>
    <t>всего овощей</t>
  </si>
  <si>
    <t>лим/кислота</t>
  </si>
  <si>
    <t>какао порошок</t>
  </si>
  <si>
    <t>капуста св.</t>
  </si>
  <si>
    <t>возрастная категория: 7-11 лет</t>
  </si>
  <si>
    <t>2 - я   неделя</t>
  </si>
  <si>
    <t>1 - я   неделя</t>
  </si>
  <si>
    <t>яйца шт./ гр.</t>
  </si>
  <si>
    <t>крахмал</t>
  </si>
  <si>
    <t xml:space="preserve">Какао </t>
  </si>
  <si>
    <t>Кондитерские изделия</t>
  </si>
  <si>
    <t>фрукты яблоко</t>
  </si>
  <si>
    <t>Среднее за 10 дней (фактически)</t>
  </si>
  <si>
    <t>7-11 л</t>
  </si>
  <si>
    <t>сыр костромской</t>
  </si>
  <si>
    <t xml:space="preserve"> Горошек овощ. отварн.</t>
  </si>
  <si>
    <t>203-133</t>
  </si>
  <si>
    <t>/11</t>
  </si>
  <si>
    <t>282/11</t>
  </si>
  <si>
    <t>Печеночные котлеты</t>
  </si>
  <si>
    <t xml:space="preserve">  / кукуруза отварная</t>
  </si>
  <si>
    <t>кукуруза отварная</t>
  </si>
  <si>
    <t>консервированна</t>
  </si>
  <si>
    <t>мука пш</t>
  </si>
  <si>
    <t xml:space="preserve">яйца шт / гр. </t>
  </si>
  <si>
    <t xml:space="preserve">крахмал </t>
  </si>
  <si>
    <r>
      <t xml:space="preserve"> СОУС: </t>
    </r>
    <r>
      <rPr>
        <sz val="8"/>
        <color rgb="FF000000"/>
        <rFont val="Calibri"/>
        <family val="2"/>
        <charset val="204"/>
      </rPr>
      <t>вода</t>
    </r>
  </si>
  <si>
    <t xml:space="preserve">Суп с крупой </t>
  </si>
  <si>
    <t>Шницель рыбный</t>
  </si>
  <si>
    <t xml:space="preserve">СОУС: </t>
  </si>
  <si>
    <t>минтай б/г потраш</t>
  </si>
  <si>
    <t xml:space="preserve"> мука пш.</t>
  </si>
  <si>
    <t>235/11</t>
  </si>
  <si>
    <t>Шницель рыбный (минтай)</t>
  </si>
  <si>
    <t xml:space="preserve"> зелень</t>
  </si>
  <si>
    <t>зелень</t>
  </si>
  <si>
    <t xml:space="preserve">овощи свежие </t>
  </si>
  <si>
    <t xml:space="preserve">  /горошек овощ. отварн.</t>
  </si>
  <si>
    <t>О С Е Н Ь</t>
  </si>
  <si>
    <t xml:space="preserve">Жаркое </t>
  </si>
  <si>
    <t>Кисель ассарти фруктовое</t>
  </si>
  <si>
    <t>по - домашнему</t>
  </si>
  <si>
    <t>259/11</t>
  </si>
  <si>
    <t>Жаркое по - дормашнему</t>
  </si>
  <si>
    <t>свинина</t>
  </si>
  <si>
    <t>359/11</t>
  </si>
  <si>
    <t>лавр /лист</t>
  </si>
  <si>
    <t>Свекольник</t>
  </si>
  <si>
    <t>Овощи свежие (помидор)</t>
  </si>
  <si>
    <t>0,5 шт.</t>
  </si>
  <si>
    <t>помидор</t>
  </si>
  <si>
    <t>0,1 шт.</t>
  </si>
  <si>
    <t xml:space="preserve">    Суп из овощей </t>
  </si>
  <si>
    <t>99 / 11</t>
  </si>
  <si>
    <t xml:space="preserve">Суп из овощей </t>
  </si>
  <si>
    <t>128-73</t>
  </si>
  <si>
    <t>/икра кабачковая</t>
  </si>
  <si>
    <t>/        Икра  кабачковая</t>
  </si>
  <si>
    <t>кабачёк</t>
  </si>
  <si>
    <t>м/растимтельное</t>
  </si>
  <si>
    <t>горошек консерв</t>
  </si>
  <si>
    <t>картофель пюре /</t>
  </si>
  <si>
    <t>Суп  с рыбными фрикадельками</t>
  </si>
  <si>
    <t>кукуруза отвароная</t>
  </si>
  <si>
    <t xml:space="preserve">лакомка с помидоркой в </t>
  </si>
  <si>
    <t>омлете</t>
  </si>
  <si>
    <t>помидоры св.</t>
  </si>
  <si>
    <t>Запеканка картофельная</t>
  </si>
  <si>
    <t>с мясом</t>
  </si>
  <si>
    <t>Овощи свежие (огурец)</t>
  </si>
  <si>
    <t>284/11</t>
  </si>
  <si>
    <t>140/30</t>
  </si>
  <si>
    <t>358/11</t>
  </si>
  <si>
    <t>10 - й день</t>
  </si>
  <si>
    <t>182/11</t>
  </si>
  <si>
    <t>Каша молочная рисовая</t>
  </si>
  <si>
    <t>190/10</t>
  </si>
  <si>
    <t>0,109шт.</t>
  </si>
  <si>
    <t>кукуруза  консервированная</t>
  </si>
  <si>
    <t>133/11</t>
  </si>
  <si>
    <t>крупа гречка</t>
  </si>
  <si>
    <t xml:space="preserve"> "УТВЕРЖДАЮ"</t>
  </si>
  <si>
    <t xml:space="preserve"> Россия   Краснодарский край </t>
  </si>
  <si>
    <t>20___г.</t>
  </si>
  <si>
    <t>2021 г.</t>
  </si>
  <si>
    <t xml:space="preserve">      Возрастная категория:      с   7  до 11 лет</t>
  </si>
  <si>
    <t>203 /11</t>
  </si>
  <si>
    <t>71 /11</t>
  </si>
  <si>
    <t>Кондитерка (печенье)</t>
  </si>
  <si>
    <t>171-75 /</t>
  </si>
  <si>
    <t xml:space="preserve">   /   Икра  свекольная</t>
  </si>
  <si>
    <t>99/11</t>
  </si>
  <si>
    <t xml:space="preserve">  Картофельное пюре   /</t>
  </si>
  <si>
    <t xml:space="preserve">  /  икра кабачковая</t>
  </si>
  <si>
    <t>Суп с рыбными фрикадельками</t>
  </si>
  <si>
    <t>мука на подпыл</t>
  </si>
  <si>
    <t>дрожжи</t>
  </si>
  <si>
    <t>сухарь панированный</t>
  </si>
  <si>
    <t>З А В Т Р А К</t>
  </si>
  <si>
    <t>20___.</t>
  </si>
  <si>
    <t xml:space="preserve">Школа № </t>
  </si>
  <si>
    <t xml:space="preserve"> Печеночные котлеты</t>
  </si>
  <si>
    <t>каша молочная  манная</t>
  </si>
  <si>
    <t>крупа манка</t>
  </si>
  <si>
    <t xml:space="preserve">З А В Т Р А К  - О Б Е Д </t>
  </si>
  <si>
    <t>Котлета из птицы</t>
  </si>
  <si>
    <t>171-131</t>
  </si>
  <si>
    <t xml:space="preserve">каша пшеничная/ </t>
  </si>
  <si>
    <t>Крупа пшеничка</t>
  </si>
  <si>
    <t>бедро кур на кости</t>
  </si>
  <si>
    <t>80/20</t>
  </si>
  <si>
    <t>143/11</t>
  </si>
  <si>
    <t>Рагу овощное</t>
  </si>
  <si>
    <t>рагу овощное</t>
  </si>
  <si>
    <t>репа</t>
  </si>
  <si>
    <t xml:space="preserve">капуста         </t>
  </si>
  <si>
    <t>Биточки особые</t>
  </si>
  <si>
    <t>269/11</t>
  </si>
  <si>
    <t>яйцо шт./ гр.</t>
  </si>
  <si>
    <t>итого мясо</t>
  </si>
  <si>
    <t>175/11</t>
  </si>
  <si>
    <t>Каша молочн из  пшена и риса</t>
  </si>
  <si>
    <t xml:space="preserve">Каша молочная из </t>
  </si>
  <si>
    <t xml:space="preserve"> пшена и риса</t>
  </si>
  <si>
    <t>крупа пшено</t>
  </si>
  <si>
    <t>молоко сгущённое</t>
  </si>
  <si>
    <t>120/11</t>
  </si>
  <si>
    <t>Суп молочный с макаронами</t>
  </si>
  <si>
    <t xml:space="preserve">            Суп молочный с макаронами</t>
  </si>
  <si>
    <t>6-й день</t>
  </si>
  <si>
    <t xml:space="preserve">    плов с говядиной</t>
  </si>
  <si>
    <t>2- я   неделя</t>
  </si>
  <si>
    <t>выход батона 30 гр.</t>
  </si>
  <si>
    <t>85/65</t>
  </si>
  <si>
    <t>100/20</t>
  </si>
  <si>
    <t xml:space="preserve">  Лакомка с помидоркой в омлете  </t>
  </si>
  <si>
    <t xml:space="preserve">картофельное пюре </t>
  </si>
  <si>
    <t xml:space="preserve">    Суп   с клёцками</t>
  </si>
  <si>
    <t xml:space="preserve">  Запеканка картофельная с мясом</t>
  </si>
  <si>
    <t>201/11</t>
  </si>
  <si>
    <t>яйцо отварное</t>
  </si>
  <si>
    <t>крупа ячневая</t>
  </si>
  <si>
    <t>Голубцы ленивые</t>
  </si>
  <si>
    <t>м\сливочное</t>
  </si>
  <si>
    <t>соус в голубцы</t>
  </si>
  <si>
    <t>лавр/лист</t>
  </si>
  <si>
    <t>Котлета  с печенью</t>
  </si>
  <si>
    <t>лав. лист</t>
  </si>
  <si>
    <t xml:space="preserve">       Котлета рубленная из птицы  </t>
  </si>
  <si>
    <t>100 / 20</t>
  </si>
  <si>
    <t>85 / 65</t>
  </si>
  <si>
    <t>консервированный</t>
  </si>
  <si>
    <t>/ икра овощная</t>
  </si>
  <si>
    <t>перец сладкий</t>
  </si>
  <si>
    <t>сухарь панирован</t>
  </si>
  <si>
    <t>234/11</t>
  </si>
  <si>
    <t>0,004 шт.</t>
  </si>
  <si>
    <t>0,16 гр.</t>
  </si>
  <si>
    <t>возрастная категория: 12-18 лет</t>
  </si>
  <si>
    <t>12-18 л</t>
  </si>
  <si>
    <t>0,12шт.</t>
  </si>
  <si>
    <t>239/11</t>
  </si>
  <si>
    <t>0,138шт.</t>
  </si>
  <si>
    <t>181/11</t>
  </si>
  <si>
    <t>100/80</t>
  </si>
  <si>
    <t xml:space="preserve">томат </t>
  </si>
  <si>
    <t>120/60</t>
  </si>
  <si>
    <t>2,75 шт.</t>
  </si>
  <si>
    <t>165/35</t>
  </si>
  <si>
    <t>100 / 80</t>
  </si>
  <si>
    <t>120 / 60</t>
  </si>
  <si>
    <t>КОМПАНОВКА  10- ТИДНЕВНОЕ ЦИКЛИЧНОЕ МЕНЮ ШКОЛЬНЫХ    З А В Т Р А К О В  и  О Б Е Д О В</t>
  </si>
  <si>
    <t xml:space="preserve">   картофельное пюре /</t>
  </si>
  <si>
    <t>1 - я неделя</t>
  </si>
  <si>
    <t xml:space="preserve"> О С Е Н Ь   20___ г.</t>
  </si>
  <si>
    <t xml:space="preserve">      на одного человека в день</t>
  </si>
  <si>
    <t>МЕНЮ</t>
  </si>
  <si>
    <t>10 - ТИДНЕВКА</t>
  </si>
  <si>
    <t>компановка сырья по БРУТТО (продукт без очистки )</t>
  </si>
  <si>
    <t>компановка сырья по НЕТТО (чистый продукт)</t>
  </si>
  <si>
    <t xml:space="preserve">                      ОВОЩИ</t>
  </si>
  <si>
    <t>Кукуруза консервирован.</t>
  </si>
  <si>
    <t>яйцо шт. / гр.</t>
  </si>
  <si>
    <t>капуста б/кач. Св.</t>
  </si>
  <si>
    <t>сок яблочный</t>
  </si>
  <si>
    <t>итого овощи</t>
  </si>
  <si>
    <t>ПЕЧЕНЬ</t>
  </si>
  <si>
    <t>Специи л/лист</t>
  </si>
  <si>
    <t>горошек консервирован.</t>
  </si>
  <si>
    <t>минтай без/ головка</t>
  </si>
  <si>
    <t>Я Й Ц А</t>
  </si>
  <si>
    <t>штук</t>
  </si>
  <si>
    <t>грамм</t>
  </si>
  <si>
    <t>ИТОГО ЯЙЦА</t>
  </si>
  <si>
    <t>фрукты яблоко св.</t>
  </si>
  <si>
    <t>фрукты яблоки св.</t>
  </si>
  <si>
    <t>2 - я неделя</t>
  </si>
  <si>
    <t>Печень</t>
  </si>
  <si>
    <t>К Р У П А</t>
  </si>
  <si>
    <t>в свекольник</t>
  </si>
  <si>
    <t>в котлету</t>
  </si>
  <si>
    <t>итого крупы</t>
  </si>
  <si>
    <t>Горошек консервирован.</t>
  </si>
  <si>
    <t>фрукты св. яблоко</t>
  </si>
  <si>
    <t>8-й день</t>
  </si>
  <si>
    <t xml:space="preserve"> в  фрикадельки</t>
  </si>
  <si>
    <t>в лакомку</t>
  </si>
  <si>
    <t>лимонная кислота</t>
  </si>
  <si>
    <t xml:space="preserve"> в  клёцки</t>
  </si>
  <si>
    <t>10-й день</t>
  </si>
  <si>
    <t xml:space="preserve">фрукты св. </t>
  </si>
  <si>
    <t>Сухофрукты</t>
  </si>
  <si>
    <t xml:space="preserve"> в котлету из птицы</t>
  </si>
  <si>
    <t>в шницель рыбный</t>
  </si>
  <si>
    <t xml:space="preserve"> в запеканку</t>
  </si>
  <si>
    <t>в биточки особые</t>
  </si>
  <si>
    <t>МЯСО</t>
  </si>
  <si>
    <t>ИТОГО  МЯСО</t>
  </si>
  <si>
    <t>крупа итого</t>
  </si>
  <si>
    <t xml:space="preserve">Какао-порошок </t>
  </si>
  <si>
    <t>Творог</t>
  </si>
  <si>
    <t>в запеканку</t>
  </si>
  <si>
    <t>в тефтели</t>
  </si>
  <si>
    <t>бутерброд с сыром</t>
  </si>
  <si>
    <t>в голубцы</t>
  </si>
  <si>
    <t>сок фруктовый</t>
  </si>
  <si>
    <t xml:space="preserve"> в  биточек</t>
  </si>
  <si>
    <t>отварное порционное</t>
  </si>
  <si>
    <t>какао - порошок</t>
  </si>
  <si>
    <t>Крахмал картофельный</t>
  </si>
  <si>
    <t>чай листовой чёрный</t>
  </si>
  <si>
    <t>сыр (костромской)</t>
  </si>
  <si>
    <t>меню разработано согласно</t>
  </si>
  <si>
    <t>приём</t>
  </si>
  <si>
    <t>Вес</t>
  </si>
  <si>
    <t xml:space="preserve">  Пищевые вещества  ( г )</t>
  </si>
  <si>
    <t>Энергети-</t>
  </si>
  <si>
    <r>
      <t xml:space="preserve">  №  </t>
    </r>
    <r>
      <rPr>
        <b/>
        <sz val="8"/>
        <rFont val="Arial Cyr"/>
        <charset val="204"/>
      </rPr>
      <t>ре -</t>
    </r>
  </si>
  <si>
    <r>
      <t xml:space="preserve">№ </t>
    </r>
    <r>
      <rPr>
        <sz val="9"/>
        <color rgb="FF000000"/>
        <rFont val="Calibri"/>
        <family val="2"/>
        <charset val="204"/>
      </rPr>
      <t>по</t>
    </r>
  </si>
  <si>
    <t>пищи</t>
  </si>
  <si>
    <t>Наименование блюда</t>
  </si>
  <si>
    <t>блюда</t>
  </si>
  <si>
    <t>белки</t>
  </si>
  <si>
    <t>ческая</t>
  </si>
  <si>
    <t>цептуры</t>
  </si>
  <si>
    <t>Сборнику</t>
  </si>
  <si>
    <t>ценность</t>
  </si>
  <si>
    <t>Тех.Карты</t>
  </si>
  <si>
    <t>рецептур</t>
  </si>
  <si>
    <t>неделя</t>
  </si>
  <si>
    <t>1 -я</t>
  </si>
  <si>
    <t>Компот из смеси сухофруктов</t>
  </si>
  <si>
    <t>1 -й</t>
  </si>
  <si>
    <t>суммарный обьём</t>
  </si>
  <si>
    <t>порций гр.</t>
  </si>
  <si>
    <t>2 -й</t>
  </si>
  <si>
    <t>3 -й</t>
  </si>
  <si>
    <t>Кондитерские изделия (печенье)</t>
  </si>
  <si>
    <t>Фрукты  свежие (яблоко )</t>
  </si>
  <si>
    <t>Тефтели рыбные (минтай)</t>
  </si>
  <si>
    <t>Запеканка картофельная с мясом</t>
  </si>
  <si>
    <t>Отклонение от</t>
  </si>
  <si>
    <t>в %</t>
  </si>
  <si>
    <t>( + / - )</t>
  </si>
  <si>
    <t xml:space="preserve">энерг-я </t>
  </si>
  <si>
    <t xml:space="preserve">               САНИТАРНО-ЭПИДЕМИОЛОГИЧЕСКИЕ ТРЕБОВАНИЯ</t>
  </si>
  <si>
    <t xml:space="preserve">         В ОБЩЕОБРАЗОВАТЕЛЬНЫХ УЧРЕЖДЕНИЯХ,</t>
  </si>
  <si>
    <t>СанПиН 2.3/2.4.3590 -20</t>
  </si>
  <si>
    <t xml:space="preserve">          ПРИМЕРНОЕ  ДЕСЯТИДНЕВНОЕ ЦИКЛИЧНОЕ МЕНЮ ПРИГОТОВЛЯЕМЫХ БЛЮД </t>
  </si>
  <si>
    <t xml:space="preserve">                             ДЛЯ  УЧАЩИХСЯ    В   ОБЩЕОБРАЗОВАТЕЛЬНОМ   УЧРЕЖДЕНИЕ</t>
  </si>
  <si>
    <t xml:space="preserve"> ПЕРИОД:     О С Е Н Ь</t>
  </si>
  <si>
    <t xml:space="preserve">                               Возрастная категория:      с   7  до 11 лет</t>
  </si>
  <si>
    <t xml:space="preserve">Россия Краснодарский край </t>
  </si>
  <si>
    <t xml:space="preserve">      Возрастная категория:      с  7  до 11лет</t>
  </si>
  <si>
    <r>
      <t xml:space="preserve">О С Е Н Ь    </t>
    </r>
    <r>
      <rPr>
        <sz val="10"/>
        <rFont val="Arial Cyr"/>
        <charset val="204"/>
      </rPr>
      <t>20__  год.</t>
    </r>
  </si>
  <si>
    <t xml:space="preserve">макароны / кукуруза </t>
  </si>
  <si>
    <t>отварная консервированная</t>
  </si>
  <si>
    <t>итого за обед</t>
  </si>
  <si>
    <t>Фрукты свежие ( яблоко )</t>
  </si>
  <si>
    <t>115/11</t>
  </si>
  <si>
    <t>Чай без сахара</t>
  </si>
  <si>
    <t>375/11</t>
  </si>
  <si>
    <t>овощи свежие (огурец)</t>
  </si>
  <si>
    <t>4 -й</t>
  </si>
  <si>
    <t>Котлета рубленная из птицы</t>
  </si>
  <si>
    <t>5 -й</t>
  </si>
  <si>
    <t>6 -й</t>
  </si>
  <si>
    <t>7 -й</t>
  </si>
  <si>
    <t xml:space="preserve">Лакомка с помидоркой в омлете </t>
  </si>
  <si>
    <t>173/11</t>
  </si>
  <si>
    <t>кукуруза отварная (консервирован.)</t>
  </si>
  <si>
    <t>8 -й</t>
  </si>
  <si>
    <t>108-109/11</t>
  </si>
  <si>
    <t>140 /  30</t>
  </si>
  <si>
    <t>Каша молочная ( рисовая )</t>
  </si>
  <si>
    <t>10 -й</t>
  </si>
  <si>
    <t>338/11</t>
  </si>
  <si>
    <t>чай с лимоном</t>
  </si>
  <si>
    <t>377/11</t>
  </si>
  <si>
    <t>2 -й день</t>
  </si>
  <si>
    <t>95 / 15</t>
  </si>
  <si>
    <t>Фрукты свежие   ( яблоко )</t>
  </si>
  <si>
    <t>0,085 шт.</t>
  </si>
  <si>
    <t>80/70</t>
  </si>
  <si>
    <t>128-74/11</t>
  </si>
  <si>
    <t>100/50</t>
  </si>
  <si>
    <t>икра овощная</t>
  </si>
  <si>
    <t xml:space="preserve">   чай с лимоном</t>
  </si>
  <si>
    <t>Компот из смеси с/фрукт</t>
  </si>
  <si>
    <t xml:space="preserve">каша пшеничная </t>
  </si>
  <si>
    <t xml:space="preserve">   чай без сахара</t>
  </si>
  <si>
    <t>135/25</t>
  </si>
  <si>
    <t>Фрукты свежие  ( яблоко )</t>
  </si>
  <si>
    <t>Суп с лапшой</t>
  </si>
  <si>
    <t>0,135 гр.</t>
  </si>
  <si>
    <t>0,025 шт.</t>
  </si>
  <si>
    <t>50/115</t>
  </si>
  <si>
    <t>Фрукты  свежие ( яблоко )</t>
  </si>
  <si>
    <t>яблоки св.</t>
  </si>
  <si>
    <t>Каша молочная из пшена и риса</t>
  </si>
  <si>
    <t xml:space="preserve">каша ячневая/ </t>
  </si>
  <si>
    <t>5 -й день</t>
  </si>
  <si>
    <t>каша ячневая</t>
  </si>
  <si>
    <t>Крупа ячка</t>
  </si>
  <si>
    <t>6 -й день</t>
  </si>
  <si>
    <t>50/100</t>
  </si>
  <si>
    <t>5-405/11</t>
  </si>
  <si>
    <t>7 -й день</t>
  </si>
  <si>
    <t>0,0575шт.</t>
  </si>
  <si>
    <t>8 -й день</t>
  </si>
  <si>
    <t>130/30</t>
  </si>
  <si>
    <t>омлете/кукуруза отварная</t>
  </si>
  <si>
    <t>Фрукты  свежие  ( яблоко )</t>
  </si>
  <si>
    <t>287/11</t>
  </si>
  <si>
    <t>150/30</t>
  </si>
  <si>
    <t>2,175 шт.</t>
  </si>
  <si>
    <t>0,1875 шт.</t>
  </si>
  <si>
    <t>9 -й день</t>
  </si>
  <si>
    <t>чай без сахара</t>
  </si>
  <si>
    <t>71/11</t>
  </si>
  <si>
    <t>0,1144 шт.</t>
  </si>
  <si>
    <t>113/11</t>
  </si>
  <si>
    <t xml:space="preserve">Суп с  лапшой </t>
  </si>
  <si>
    <t>Биточек рыбный</t>
  </si>
  <si>
    <t>128-131</t>
  </si>
  <si>
    <t>горошек овощной отварной</t>
  </si>
  <si>
    <t>Картофельное пюре</t>
  </si>
  <si>
    <t>выход лапши 16 гр.</t>
  </si>
  <si>
    <t>минтай б / г</t>
  </si>
  <si>
    <t>в лапшу</t>
  </si>
  <si>
    <t>10 -й день</t>
  </si>
  <si>
    <t>возрастная категория 7-11 лет</t>
  </si>
  <si>
    <r>
      <t xml:space="preserve">  Количество пищевой продукции в    </t>
    </r>
    <r>
      <rPr>
        <b/>
        <sz val="9"/>
        <rFont val="Arial Cyr"/>
        <charset val="204"/>
      </rPr>
      <t>Н Е Т Т О</t>
    </r>
    <r>
      <rPr>
        <sz val="9"/>
        <rFont val="Arial Cyr"/>
        <family val="2"/>
        <charset val="204"/>
      </rPr>
      <t xml:space="preserve">  </t>
    </r>
    <r>
      <rPr>
        <b/>
        <sz val="9"/>
        <rFont val="Arial Cyr"/>
        <charset val="204"/>
      </rPr>
      <t xml:space="preserve"> </t>
    </r>
    <r>
      <rPr>
        <sz val="9"/>
        <rFont val="Arial Cyr"/>
        <charset val="204"/>
      </rPr>
      <t xml:space="preserve">по </t>
    </r>
    <r>
      <rPr>
        <sz val="9"/>
        <rFont val="Arial Cyr"/>
        <family val="2"/>
        <charset val="204"/>
      </rPr>
      <t>дням в граммах на одного человека</t>
    </r>
  </si>
  <si>
    <t>продукции</t>
  </si>
  <si>
    <t xml:space="preserve">   меню  10 - тидневка</t>
  </si>
  <si>
    <t>среднем</t>
  </si>
  <si>
    <t>п/п</t>
  </si>
  <si>
    <t>неделю</t>
  </si>
  <si>
    <t>пищевой продукции</t>
  </si>
  <si>
    <t>( 10 дней)</t>
  </si>
  <si>
    <t>г (нетто)</t>
  </si>
  <si>
    <t xml:space="preserve">хлеб ржаной </t>
  </si>
  <si>
    <r>
      <t xml:space="preserve">овощи </t>
    </r>
    <r>
      <rPr>
        <sz val="6"/>
        <rFont val="Arial Cyr"/>
        <charset val="204"/>
      </rPr>
      <t>(свеж, консерв-е. Зелень, томат, соленья)</t>
    </r>
  </si>
  <si>
    <t>фрукты  свежие</t>
  </si>
  <si>
    <r>
      <t>соки</t>
    </r>
    <r>
      <rPr>
        <sz val="8"/>
        <rFont val="Arial Cyr"/>
        <charset val="204"/>
      </rPr>
      <t xml:space="preserve"> </t>
    </r>
    <r>
      <rPr>
        <sz val="6"/>
        <rFont val="Arial Cyr"/>
        <charset val="204"/>
      </rPr>
      <t>фруктовые</t>
    </r>
  </si>
  <si>
    <t>молоко (м. д. ж. 2,5% 3,2%)</t>
  </si>
  <si>
    <t>творог (м. д. ж.  5% не более 9%)</t>
  </si>
  <si>
    <t>сметана (м. д. ж.. не более15%)</t>
  </si>
  <si>
    <t>яйцо диетическое столовое</t>
  </si>
  <si>
    <t>соль пищевая поваренная йодированная</t>
  </si>
  <si>
    <t>Рекомендации по корректировке  меню :</t>
  </si>
  <si>
    <t>Подпись  медицинского работника и дата:</t>
  </si>
  <si>
    <t>Подпись  руководителя образовательной (оздоровительной) организации, организации по уходу и присмотру и дата ознокомления:</t>
  </si>
  <si>
    <t xml:space="preserve">Подпись  ответственного  лица  за  организацию   питания  и  дата  ознакомления,  а  также проведённой   корректировки   в   соответствии   </t>
  </si>
  <si>
    <t>с рекомендациями медицинского работника:</t>
  </si>
  <si>
    <r>
      <t xml:space="preserve">в качестве горячих    </t>
    </r>
    <r>
      <rPr>
        <b/>
        <sz val="9"/>
        <rFont val="Arial Cyr"/>
        <charset val="204"/>
      </rPr>
      <t>ЗАВТРАКО</t>
    </r>
    <r>
      <rPr>
        <sz val="9"/>
        <rFont val="Arial Cyr"/>
        <family val="2"/>
        <charset val="204"/>
      </rPr>
      <t xml:space="preserve">В   И   </t>
    </r>
    <r>
      <rPr>
        <b/>
        <sz val="9"/>
        <rFont val="Arial Cyr"/>
        <charset val="204"/>
      </rPr>
      <t>ОБЕДОВ</t>
    </r>
    <r>
      <rPr>
        <sz val="9"/>
        <rFont val="Arial Cyr"/>
        <family val="2"/>
        <charset val="204"/>
      </rPr>
      <t xml:space="preserve">   (всего)    50 %</t>
    </r>
  </si>
  <si>
    <t>Каша молочная  (манная )</t>
  </si>
  <si>
    <t>макароны  / кукуруза</t>
  </si>
  <si>
    <t>90 / 90</t>
  </si>
  <si>
    <t xml:space="preserve"> отварная (консервированная)</t>
  </si>
  <si>
    <t>110/10</t>
  </si>
  <si>
    <t>0,0825 шт.</t>
  </si>
  <si>
    <t xml:space="preserve">Борщ с картофелем  </t>
  </si>
  <si>
    <t>90/90</t>
  </si>
  <si>
    <t>130 /50</t>
  </si>
  <si>
    <t>лимон</t>
  </si>
  <si>
    <t>кабачек</t>
  </si>
  <si>
    <t>фрукты св. лимон</t>
  </si>
  <si>
    <t>запеканка из творога с</t>
  </si>
  <si>
    <t>160/40</t>
  </si>
  <si>
    <t xml:space="preserve">молоком сгущённым </t>
  </si>
  <si>
    <t>0,13 шт.</t>
  </si>
  <si>
    <t>выход лапши 20гр.</t>
  </si>
  <si>
    <t>в суп с лапшой</t>
  </si>
  <si>
    <t>55/125</t>
  </si>
  <si>
    <t>95/85</t>
  </si>
  <si>
    <t>0,0925 шт.</t>
  </si>
  <si>
    <t>крупа ячка</t>
  </si>
  <si>
    <t>макароны  / горошек</t>
  </si>
  <si>
    <t xml:space="preserve">  / горошек овощной отварной</t>
  </si>
  <si>
    <t>110/20</t>
  </si>
  <si>
    <t xml:space="preserve">ИТОГО крупа </t>
  </si>
  <si>
    <t>0,165 гр.</t>
  </si>
  <si>
    <t>дрожжи сухие</t>
  </si>
  <si>
    <t>0,095шт.</t>
  </si>
  <si>
    <t>0,2 шт.</t>
  </si>
  <si>
    <t>195/10</t>
  </si>
  <si>
    <t>128-70</t>
  </si>
  <si>
    <t>0,0725шт.</t>
  </si>
  <si>
    <t>Картофельное пюре /</t>
  </si>
  <si>
    <t>горошек конс</t>
  </si>
  <si>
    <t xml:space="preserve"> в  суп лапша</t>
  </si>
  <si>
    <t>( - 4 )</t>
  </si>
  <si>
    <t xml:space="preserve"> (- 9,85)</t>
  </si>
  <si>
    <t>возрастная категория 12 - 18 лет</t>
  </si>
  <si>
    <t xml:space="preserve"> (- 9,84 )</t>
  </si>
  <si>
    <t>п/ гр.завтрак</t>
  </si>
  <si>
    <t>обед</t>
  </si>
  <si>
    <t>каша пшеничная/ горошек</t>
  </si>
  <si>
    <t xml:space="preserve"> овощной отварной (консервированный)</t>
  </si>
  <si>
    <t>80 / 20</t>
  </si>
  <si>
    <t>80 / 70</t>
  </si>
  <si>
    <t>100 / 50</t>
  </si>
  <si>
    <t>128-74/</t>
  </si>
  <si>
    <t xml:space="preserve">картофельное пюре / </t>
  </si>
  <si>
    <t>Икра овощная</t>
  </si>
  <si>
    <t>итого за завтрак</t>
  </si>
  <si>
    <t xml:space="preserve">ВСЕГО: за  завтрак  и   обед </t>
  </si>
  <si>
    <t xml:space="preserve">  ПРИМЕРНОЕ  10 - ТИДНЕВНОЕ ЦИКЛИЧНОЕ МЕНЮ ПРИГОТОВЛЯЕМЫХ БЛЮД ШКОЛЬНЫХ  З А В Т Р А К О В  И  О Б Е Д О В </t>
  </si>
  <si>
    <t xml:space="preserve">                               ШКОЛЬНЫХ  З А В Т Р А К О В    И   О Б Е Д  О В   </t>
  </si>
  <si>
    <t>135 / 25</t>
  </si>
  <si>
    <t>269 /11</t>
  </si>
  <si>
    <t>175 /11</t>
  </si>
  <si>
    <t>120 /11</t>
  </si>
  <si>
    <t>Щи из свежей капусты с картофелем</t>
  </si>
  <si>
    <t xml:space="preserve"> Каша ячневая    /</t>
  </si>
  <si>
    <t>Борщ с картофелем  со свежей капустой</t>
  </si>
  <si>
    <t>свежей капустой</t>
  </si>
  <si>
    <t xml:space="preserve">Борщ с картофелем со  </t>
  </si>
  <si>
    <t>Каша молочная (манная)</t>
  </si>
  <si>
    <t>каша молочная  (манная)</t>
  </si>
  <si>
    <t xml:space="preserve"> молоком сгущённым</t>
  </si>
  <si>
    <t>с молоком сгущённым</t>
  </si>
  <si>
    <t xml:space="preserve">       тефтели   рыбные</t>
  </si>
  <si>
    <t>Каша молочная ( рисовая)</t>
  </si>
  <si>
    <t>каша молочная  (рисовая)</t>
  </si>
  <si>
    <t>Лакомка с помидоркой в омлете /</t>
  </si>
  <si>
    <t>130 / 30</t>
  </si>
  <si>
    <t>150 / 30</t>
  </si>
  <si>
    <t>9 - й</t>
  </si>
  <si>
    <t>128-131 /</t>
  </si>
  <si>
    <t>З А В Т Р А К И   И  О Б Е Д Ы</t>
  </si>
  <si>
    <t xml:space="preserve">меню завтраки - обеды  10-тидневка </t>
  </si>
  <si>
    <t>Каша молочная ( манная )</t>
  </si>
  <si>
    <t>110 / 10</t>
  </si>
  <si>
    <t xml:space="preserve">      Возрастная категория:      с   12  до 18 лет</t>
  </si>
  <si>
    <t>130 / 50</t>
  </si>
  <si>
    <t>160 / 40</t>
  </si>
  <si>
    <t>95 / 85</t>
  </si>
  <si>
    <t>овощной отварн.(Консервированный)</t>
  </si>
  <si>
    <t>овощной отварн. (Консервированный)</t>
  </si>
  <si>
    <t>165 / 35</t>
  </si>
  <si>
    <t>110 / 20</t>
  </si>
  <si>
    <t>Суп картофельный  с клёцками</t>
  </si>
  <si>
    <t>картофельное пюре / горошек</t>
  </si>
  <si>
    <t>овощной отварной (консервированный)</t>
  </si>
  <si>
    <t>Горошек овощ. отварн.(конс)</t>
  </si>
  <si>
    <t xml:space="preserve">      Возрастная категория:      с  12  до 18 лет</t>
  </si>
  <si>
    <t xml:space="preserve">                               Возрастная категория:      с   12  лет  и старше</t>
  </si>
  <si>
    <t>171-75/11</t>
  </si>
  <si>
    <t>105/55</t>
  </si>
  <si>
    <t>115/50</t>
  </si>
  <si>
    <t>0,1шт.</t>
  </si>
  <si>
    <t>14/11</t>
  </si>
  <si>
    <t>масло (порциями)</t>
  </si>
  <si>
    <t xml:space="preserve">  Запеканка картофельная</t>
  </si>
  <si>
    <t xml:space="preserve">   с мясом</t>
  </si>
  <si>
    <t>108/11</t>
  </si>
  <si>
    <t>Суп  с клёцками</t>
  </si>
  <si>
    <t>Борщ с картофелем со свежей капусты</t>
  </si>
  <si>
    <t>105 / 55</t>
  </si>
  <si>
    <t>115 / 50</t>
  </si>
  <si>
    <t>Каша молочн из  (пшена и риса)</t>
  </si>
  <si>
    <t>116/11</t>
  </si>
  <si>
    <t>лапша</t>
  </si>
  <si>
    <t>Суп  картоф. с клёцками</t>
  </si>
  <si>
    <t>103/11</t>
  </si>
  <si>
    <t>0,0835 шт.</t>
  </si>
  <si>
    <t>0,083 шт.</t>
  </si>
  <si>
    <t>0,0385шт.</t>
  </si>
  <si>
    <t>Биточек рыбный (минтай)</t>
  </si>
  <si>
    <t>Котлета рублен. из птицы</t>
  </si>
  <si>
    <t>Котлета рубленная  из птицы</t>
  </si>
  <si>
    <t>Биточки особые (мясные)</t>
  </si>
  <si>
    <t>0,075 шт.</t>
  </si>
  <si>
    <t xml:space="preserve">Котлета рублен. из птицы  </t>
  </si>
  <si>
    <t xml:space="preserve">  Лакомка с помидоркой в омлете  /</t>
  </si>
  <si>
    <t xml:space="preserve">  /   кукуруза отвароная</t>
  </si>
  <si>
    <t>отварная (консервированная)</t>
  </si>
  <si>
    <t>Рагу из овощей</t>
  </si>
  <si>
    <t>рагу из овощей</t>
  </si>
  <si>
    <t>209/11</t>
  </si>
  <si>
    <t>яйца варёные</t>
  </si>
  <si>
    <t>яйцо варёные</t>
  </si>
  <si>
    <t>0,006 шт.</t>
  </si>
  <si>
    <t>3-405/11</t>
  </si>
  <si>
    <t>14 / 11</t>
  </si>
  <si>
    <t>275/11</t>
  </si>
  <si>
    <t>Каша молочная (рисовая)</t>
  </si>
  <si>
    <t>каша молочная ( рисовая)</t>
  </si>
  <si>
    <t>со свежей капустой</t>
  </si>
  <si>
    <t>0,125шт.</t>
  </si>
  <si>
    <t>Борщ с картофелем со  св/капустой</t>
  </si>
  <si>
    <t>203-131</t>
  </si>
  <si>
    <t>Рагу из  овощей</t>
  </si>
  <si>
    <t>запеканка из творога с молоком сгущённым</t>
  </si>
  <si>
    <t>200/10</t>
  </si>
  <si>
    <r>
      <rPr>
        <b/>
        <sz val="11"/>
        <color rgb="FF000000"/>
        <rFont val="Calibri"/>
        <family val="2"/>
        <charset val="204"/>
      </rPr>
      <t xml:space="preserve">режим питания:    </t>
    </r>
    <r>
      <rPr>
        <sz val="11"/>
        <color rgb="FF000000"/>
        <rFont val="Calibri"/>
        <family val="2"/>
        <charset val="204"/>
      </rPr>
      <t xml:space="preserve">двухразовый      </t>
    </r>
    <r>
      <rPr>
        <b/>
        <sz val="11"/>
        <color rgb="FF000000"/>
        <rFont val="Calibri"/>
        <family val="2"/>
        <charset val="204"/>
      </rPr>
      <t>с               по</t>
    </r>
  </si>
  <si>
    <t>(М Е Н Ю - РАСКЛАДКА)    ДЛЯ ПИТАНИЯ ДЕТЕЙ</t>
  </si>
  <si>
    <t xml:space="preserve">    З А В Т Р А К  - О Б Е Д </t>
  </si>
  <si>
    <t xml:space="preserve">                             ДЕСЯТИДНЕВНОЕ МЕНЮ ПРИГОТОВЛЯЕМЫХ БЛЮД </t>
  </si>
  <si>
    <t xml:space="preserve">10 - ТИДНЕВНОЕ МЕНЮ ПРИГОТОВЛЯЕМЫХ БЛЮД ШКОЛЬНЫХ  З А В Т Р А К О В  И  О Б Е Д О В </t>
  </si>
  <si>
    <t xml:space="preserve">                10 - ТИДНЕВНОЕ МЕНЮ ПРИГОТОВЛЯЕМЫХ БЛЮД ШКОЛЬНЫХ  З А В Т Р А К О В  И  О Б Е Д О В </t>
  </si>
  <si>
    <t xml:space="preserve">                    10 - ТИДНЕВНОЕ МЕНЮ ПРИГОТОВЛЯЕМЫХ БЛЮД ШКОЛЬНЫХ  З А В Т Р А К О В  И  О Б Е Д О В </t>
  </si>
  <si>
    <t xml:space="preserve">                 10 - ТИДНЕВНОЕ МЕНЮ ПРИГОТОВЛЯЕМЫХ БЛЮД ШКОЛЬНЫХ  З А В Т Р А К О В  И  О Б Е Д О В </t>
  </si>
  <si>
    <t>10 - СЯТИДНЕВНАЯ</t>
  </si>
  <si>
    <t xml:space="preserve">   Директор </t>
  </si>
  <si>
    <t xml:space="preserve"> (ОВЗ)</t>
  </si>
  <si>
    <t>А.Л.Жваков</t>
  </si>
</sst>
</file>

<file path=xl/styles.xml><?xml version="1.0" encoding="utf-8"?>
<styleSheet xmlns="http://schemas.openxmlformats.org/spreadsheetml/2006/main">
  <numFmts count="6">
    <numFmt numFmtId="164" formatCode="#,##0.00_р_."/>
    <numFmt numFmtId="165" formatCode="0.0"/>
    <numFmt numFmtId="166" formatCode="0.000"/>
    <numFmt numFmtId="167" formatCode="0.0000"/>
    <numFmt numFmtId="168" formatCode="0.00000"/>
    <numFmt numFmtId="169" formatCode="0.000000"/>
  </numFmts>
  <fonts count="114">
    <font>
      <sz val="11"/>
      <color rgb="FF000000"/>
      <name val="Calibri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2"/>
      <color rgb="FF000000"/>
      <name val="Calibri"/>
      <family val="2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8"/>
      <name val="Arial Cyr"/>
      <family val="2"/>
      <charset val="1"/>
    </font>
    <font>
      <b/>
      <sz val="8"/>
      <name val="Arial Cyr"/>
      <family val="2"/>
      <charset val="204"/>
    </font>
    <font>
      <sz val="12"/>
      <name val="Arial Cyr"/>
      <family val="2"/>
      <charset val="204"/>
    </font>
    <font>
      <b/>
      <sz val="11"/>
      <name val="Arial Cyr"/>
      <family val="2"/>
      <charset val="1"/>
    </font>
    <font>
      <b/>
      <sz val="16"/>
      <color rgb="FF000000"/>
      <name val="Calibri"/>
      <family val="2"/>
      <charset val="204"/>
    </font>
    <font>
      <sz val="7"/>
      <name val="Arial Cyr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color rgb="FF000000"/>
      <name val="Calibri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rgb="FF00206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Calibri"/>
      <family val="2"/>
      <charset val="204"/>
    </font>
    <font>
      <b/>
      <sz val="12"/>
      <name val="Arial Cyr"/>
      <family val="2"/>
      <charset val="1"/>
    </font>
    <font>
      <sz val="11"/>
      <color rgb="FFFF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C00000"/>
      <name val="Arial Cyr"/>
      <family val="2"/>
      <charset val="204"/>
    </font>
    <font>
      <b/>
      <sz val="11"/>
      <color rgb="FFC00000"/>
      <name val="Arial Cyr"/>
      <family val="2"/>
      <charset val="204"/>
    </font>
    <font>
      <b/>
      <sz val="8"/>
      <color rgb="FFC00000"/>
      <name val="Arial Cyr"/>
      <family val="2"/>
      <charset val="204"/>
    </font>
    <font>
      <b/>
      <sz val="11"/>
      <color rgb="FFC00000"/>
      <name val="Calibri"/>
      <family val="2"/>
      <charset val="204"/>
    </font>
    <font>
      <sz val="10"/>
      <color rgb="FFC00000"/>
      <name val="Arial Cyr"/>
      <family val="2"/>
      <charset val="204"/>
    </font>
    <font>
      <b/>
      <sz val="9"/>
      <color rgb="FF990066"/>
      <name val="Arial Cyr"/>
      <family val="2"/>
      <charset val="204"/>
    </font>
    <font>
      <b/>
      <sz val="12"/>
      <name val="Arial Cyr"/>
      <family val="2"/>
      <charset val="204"/>
    </font>
    <font>
      <sz val="9"/>
      <color rgb="FF000000"/>
      <name val="Calibri"/>
      <family val="2"/>
      <charset val="204"/>
    </font>
    <font>
      <sz val="7"/>
      <color rgb="FF000000"/>
      <name val="Times New Roman"/>
      <family val="1"/>
      <charset val="204"/>
    </font>
    <font>
      <b/>
      <sz val="7"/>
      <name val="Arial Cyr"/>
      <family val="2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8"/>
      <color rgb="FF002060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 Cyr"/>
      <family val="2"/>
      <charset val="204"/>
    </font>
    <font>
      <b/>
      <sz val="11"/>
      <color rgb="FFFF0000"/>
      <name val="Calibri"/>
      <family val="2"/>
      <charset val="204"/>
    </font>
    <font>
      <b/>
      <sz val="12"/>
      <color rgb="FFFF0000"/>
      <name val="Arial Cyr"/>
      <family val="2"/>
      <charset val="1"/>
    </font>
    <font>
      <sz val="8"/>
      <name val="Cambria"/>
      <family val="1"/>
      <charset val="204"/>
    </font>
    <font>
      <b/>
      <sz val="10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6"/>
      <name val="Cambria"/>
      <family val="1"/>
      <charset val="204"/>
    </font>
    <font>
      <sz val="6"/>
      <color rgb="FF000000"/>
      <name val="Arial Cyr"/>
      <family val="2"/>
      <charset val="204"/>
    </font>
    <font>
      <b/>
      <sz val="9"/>
      <color rgb="FF000000"/>
      <name val="Calibri"/>
      <family val="2"/>
      <charset val="204"/>
    </font>
    <font>
      <sz val="8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sz val="8"/>
      <name val="Calibri"/>
      <family val="2"/>
      <charset val="204"/>
    </font>
    <font>
      <sz val="10"/>
      <color rgb="FF000000"/>
      <name val="Calibri"/>
      <family val="2"/>
      <charset val="204"/>
    </font>
    <font>
      <sz val="6"/>
      <name val="Arial Cyr"/>
      <family val="2"/>
      <charset val="204"/>
    </font>
    <font>
      <sz val="7"/>
      <name val="Cambria"/>
      <family val="1"/>
      <charset val="204"/>
    </font>
    <font>
      <b/>
      <sz val="12"/>
      <color rgb="FF000000"/>
      <name val="Calibri"/>
      <family val="2"/>
      <charset val="204"/>
    </font>
    <font>
      <sz val="9"/>
      <name val="Cambria"/>
      <family val="1"/>
      <charset val="204"/>
    </font>
    <font>
      <b/>
      <sz val="8"/>
      <color rgb="FFFF0000"/>
      <name val="Times New Roman"/>
      <family val="1"/>
      <charset val="204"/>
    </font>
    <font>
      <b/>
      <sz val="9"/>
      <color rgb="FF002060"/>
      <name val="Calibri"/>
      <family val="2"/>
      <charset val="204"/>
    </font>
    <font>
      <b/>
      <sz val="9"/>
      <name val="Arial Cyr"/>
      <charset val="204"/>
    </font>
    <font>
      <sz val="11"/>
      <color rgb="FF000000"/>
      <name val="Calibri"/>
      <family val="2"/>
      <charset val="204"/>
    </font>
    <font>
      <sz val="11"/>
      <color theme="5" tint="-0.499984740745262"/>
      <name val="Calibri"/>
      <family val="2"/>
      <charset val="204"/>
    </font>
    <font>
      <sz val="9"/>
      <color theme="5" tint="-0.499984740745262"/>
      <name val="Calibri"/>
      <family val="2"/>
      <charset val="204"/>
    </font>
    <font>
      <sz val="9"/>
      <name val="Calibri"/>
      <family val="2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sz val="8"/>
      <color theme="1"/>
      <name val="Arial Cyr"/>
      <family val="2"/>
      <charset val="204"/>
    </font>
    <font>
      <sz val="7"/>
      <name val="Arial Cyr"/>
      <charset val="204"/>
    </font>
    <font>
      <sz val="7"/>
      <name val="Calibri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color rgb="FFC00000"/>
      <name val="Cambria"/>
      <family val="1"/>
      <charset val="204"/>
    </font>
    <font>
      <b/>
      <sz val="8"/>
      <color rgb="FFC00000"/>
      <name val="Calibri"/>
      <family val="2"/>
      <charset val="204"/>
    </font>
    <font>
      <b/>
      <sz val="9"/>
      <color rgb="FFC00000"/>
      <name val="Arial Cyr"/>
      <family val="2"/>
      <charset val="204"/>
    </font>
    <font>
      <b/>
      <sz val="9"/>
      <color rgb="FFC00000"/>
      <name val="Calibri"/>
      <family val="2"/>
      <charset val="204"/>
    </font>
    <font>
      <b/>
      <sz val="9"/>
      <color rgb="FFC00000"/>
      <name val="Cambria"/>
      <family val="1"/>
      <charset val="204"/>
    </font>
    <font>
      <b/>
      <sz val="8"/>
      <color rgb="FFC00000"/>
      <name val="Arial Cyr"/>
      <charset val="204"/>
    </font>
    <font>
      <b/>
      <sz val="7"/>
      <color rgb="FFC00000"/>
      <name val="Arial Cyr"/>
      <charset val="204"/>
    </font>
    <font>
      <b/>
      <sz val="7"/>
      <color rgb="FFC00000"/>
      <name val="Arial Cyr"/>
      <family val="2"/>
      <charset val="204"/>
    </font>
    <font>
      <b/>
      <sz val="7"/>
      <color rgb="FFC00000"/>
      <name val="Cambria"/>
      <family val="1"/>
      <charset val="204"/>
    </font>
    <font>
      <sz val="11"/>
      <name val="Calibri"/>
      <family val="2"/>
      <charset val="204"/>
    </font>
    <font>
      <b/>
      <sz val="9"/>
      <name val="Times New Roman"/>
      <family val="1"/>
      <charset val="204"/>
    </font>
    <font>
      <b/>
      <sz val="7.5"/>
      <color rgb="FF002060"/>
      <name val="Times New Roman"/>
      <family val="1"/>
      <charset val="204"/>
    </font>
    <font>
      <sz val="10"/>
      <name val="Calibri"/>
      <family val="2"/>
      <charset val="204"/>
    </font>
    <font>
      <sz val="7"/>
      <color theme="1"/>
      <name val="Arial Cyr"/>
      <family val="2"/>
      <charset val="204"/>
    </font>
    <font>
      <sz val="9"/>
      <color rgb="FFC00000"/>
      <name val="Calibri"/>
      <family val="2"/>
      <charset val="204"/>
    </font>
    <font>
      <sz val="7"/>
      <color rgb="FF0000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2"/>
      <color rgb="FFC00000"/>
      <name val="Arial Cyr"/>
      <family val="2"/>
      <charset val="204"/>
    </font>
    <font>
      <sz val="7"/>
      <color theme="1"/>
      <name val="Calibri"/>
      <family val="2"/>
      <charset val="204"/>
    </font>
    <font>
      <b/>
      <sz val="7"/>
      <name val="Times New Roman"/>
      <family val="1"/>
      <charset val="204"/>
    </font>
    <font>
      <b/>
      <sz val="10"/>
      <color theme="1"/>
      <name val="Arial Cyr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Arial Cyr"/>
      <family val="2"/>
      <charset val="204"/>
    </font>
    <font>
      <b/>
      <sz val="10"/>
      <color rgb="FFC00000"/>
      <name val="Calibri"/>
      <family val="2"/>
      <charset val="204"/>
    </font>
    <font>
      <sz val="8"/>
      <color rgb="FFC00000"/>
      <name val="Calibri"/>
      <family val="2"/>
      <charset val="204"/>
    </font>
    <font>
      <sz val="8"/>
      <color rgb="FFC00000"/>
      <name val="Arial Cyr"/>
      <charset val="204"/>
    </font>
    <font>
      <sz val="11"/>
      <color rgb="FFC00000"/>
      <name val="Calibri"/>
      <family val="2"/>
      <charset val="204"/>
    </font>
    <font>
      <sz val="8"/>
      <color rgb="FFC00000"/>
      <name val="Cambria"/>
      <family val="1"/>
      <charset val="204"/>
    </font>
    <font>
      <sz val="8"/>
      <color rgb="FFC00000"/>
      <name val="Arial Cyr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name val="Arial Cyr"/>
      <charset val="204"/>
    </font>
    <font>
      <b/>
      <sz val="7"/>
      <name val="Arial Cyr"/>
      <charset val="204"/>
    </font>
    <font>
      <sz val="6"/>
      <name val="Arial Cyr"/>
      <charset val="204"/>
    </font>
    <font>
      <b/>
      <sz val="10"/>
      <color rgb="FFC00000"/>
      <name val="Arial Cyr"/>
      <family val="2"/>
      <charset val="204"/>
    </font>
    <font>
      <b/>
      <sz val="9"/>
      <name val="Arial Cyr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EBF1DE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rgb="FFC3D69B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9900"/>
      </patternFill>
    </fill>
    <fill>
      <patternFill patternType="solid">
        <fgColor theme="5" tint="0.79998168889431442"/>
        <bgColor rgb="FFEBF1DE"/>
      </patternFill>
    </fill>
  </fills>
  <borders count="9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9" fontId="65" fillId="0" borderId="0" applyFont="0" applyFill="0" applyBorder="0" applyAlignment="0" applyProtection="0"/>
  </cellStyleXfs>
  <cellXfs count="195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/>
    <xf numFmtId="0" fontId="8" fillId="0" borderId="0" xfId="0" applyFont="1"/>
    <xf numFmtId="0" fontId="7" fillId="0" borderId="0" xfId="0" applyFont="1"/>
    <xf numFmtId="0" fontId="8" fillId="0" borderId="0" xfId="0" applyFont="1" applyBorder="1"/>
    <xf numFmtId="0" fontId="11" fillId="0" borderId="0" xfId="0" applyFont="1"/>
    <xf numFmtId="0" fontId="11" fillId="0" borderId="0" xfId="0" applyFont="1" applyBorder="1"/>
    <xf numFmtId="0" fontId="12" fillId="0" borderId="0" xfId="0" applyFont="1" applyBorder="1"/>
    <xf numFmtId="0" fontId="7" fillId="0" borderId="0" xfId="0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14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4" fillId="0" borderId="9" xfId="0" applyFont="1" applyBorder="1" applyAlignment="1">
      <alignment horizontal="left"/>
    </xf>
    <xf numFmtId="0" fontId="0" fillId="0" borderId="10" xfId="0" applyBorder="1"/>
    <xf numFmtId="0" fontId="7" fillId="0" borderId="9" xfId="0" applyFont="1" applyBorder="1" applyAlignment="1">
      <alignment horizontal="center"/>
    </xf>
    <xf numFmtId="164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4" fillId="0" borderId="0" xfId="0" applyFont="1" applyBorder="1"/>
    <xf numFmtId="164" fontId="14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8" fillId="0" borderId="3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0" fillId="0" borderId="14" xfId="0" applyBorder="1"/>
    <xf numFmtId="0" fontId="20" fillId="2" borderId="15" xfId="0" applyFont="1" applyFill="1" applyBorder="1" applyAlignment="1">
      <alignment horizontal="right"/>
    </xf>
    <xf numFmtId="0" fontId="0" fillId="0" borderId="15" xfId="0" applyBorder="1"/>
    <xf numFmtId="0" fontId="23" fillId="0" borderId="0" xfId="0" applyFont="1" applyBorder="1"/>
    <xf numFmtId="0" fontId="0" fillId="0" borderId="0" xfId="0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22" fillId="0" borderId="0" xfId="0" applyFont="1" applyBorder="1" applyAlignment="1">
      <alignment horizontal="left"/>
    </xf>
    <xf numFmtId="0" fontId="32" fillId="0" borderId="0" xfId="0" applyFont="1" applyBorder="1" applyAlignment="1">
      <alignment vertical="center"/>
    </xf>
    <xf numFmtId="0" fontId="2" fillId="0" borderId="18" xfId="0" applyFont="1" applyBorder="1" applyAlignment="1">
      <alignment horizontal="left"/>
    </xf>
    <xf numFmtId="0" fontId="22" fillId="0" borderId="0" xfId="0" applyFont="1" applyBorder="1"/>
    <xf numFmtId="0" fontId="0" fillId="0" borderId="31" xfId="0" applyBorder="1"/>
    <xf numFmtId="0" fontId="7" fillId="0" borderId="3" xfId="0" applyFont="1" applyBorder="1"/>
    <xf numFmtId="0" fontId="7" fillId="0" borderId="32" xfId="0" applyFont="1" applyBorder="1"/>
    <xf numFmtId="0" fontId="33" fillId="0" borderId="0" xfId="0" applyFont="1" applyBorder="1"/>
    <xf numFmtId="0" fontId="7" fillId="0" borderId="10" xfId="0" applyFont="1" applyBorder="1"/>
    <xf numFmtId="0" fontId="7" fillId="0" borderId="9" xfId="0" applyFont="1" applyBorder="1"/>
    <xf numFmtId="0" fontId="0" fillId="0" borderId="18" xfId="0" applyBorder="1"/>
    <xf numFmtId="49" fontId="14" fillId="0" borderId="0" xfId="0" applyNumberFormat="1" applyFont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33" xfId="0" applyBorder="1"/>
    <xf numFmtId="0" fontId="0" fillId="0" borderId="0" xfId="0" applyFont="1" applyBorder="1"/>
    <xf numFmtId="0" fontId="36" fillId="0" borderId="3" xfId="0" applyFont="1" applyBorder="1" applyAlignment="1">
      <alignment horizontal="left"/>
    </xf>
    <xf numFmtId="0" fontId="0" fillId="0" borderId="32" xfId="0" applyBorder="1"/>
    <xf numFmtId="165" fontId="38" fillId="0" borderId="22" xfId="0" applyNumberFormat="1" applyFont="1" applyBorder="1" applyAlignment="1">
      <alignment horizontal="center"/>
    </xf>
    <xf numFmtId="1" fontId="38" fillId="0" borderId="22" xfId="0" applyNumberFormat="1" applyFont="1" applyBorder="1" applyAlignment="1">
      <alignment horizontal="center"/>
    </xf>
    <xf numFmtId="0" fontId="0" fillId="0" borderId="24" xfId="0" applyBorder="1"/>
    <xf numFmtId="0" fontId="22" fillId="0" borderId="0" xfId="0" applyFont="1"/>
    <xf numFmtId="0" fontId="33" fillId="0" borderId="0" xfId="0" applyFont="1"/>
    <xf numFmtId="0" fontId="17" fillId="0" borderId="0" xfId="0" applyFont="1"/>
    <xf numFmtId="0" fontId="7" fillId="0" borderId="0" xfId="0" applyFont="1" applyBorder="1" applyAlignment="1">
      <alignment horizontal="right"/>
    </xf>
    <xf numFmtId="0" fontId="4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7" fillId="0" borderId="3" xfId="0" applyFont="1" applyBorder="1" applyAlignment="1">
      <alignment horizontal="left"/>
    </xf>
    <xf numFmtId="0" fontId="0" fillId="0" borderId="3" xfId="0" applyBorder="1"/>
    <xf numFmtId="0" fontId="7" fillId="0" borderId="25" xfId="0" applyFont="1" applyBorder="1"/>
    <xf numFmtId="0" fontId="7" fillId="0" borderId="25" xfId="0" applyFont="1" applyBorder="1" applyAlignment="1">
      <alignment horizontal="center"/>
    </xf>
    <xf numFmtId="0" fontId="0" fillId="0" borderId="26" xfId="0" applyBorder="1"/>
    <xf numFmtId="0" fontId="7" fillId="0" borderId="10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0" fillId="0" borderId="13" xfId="0" applyBorder="1"/>
    <xf numFmtId="0" fontId="0" fillId="0" borderId="0" xfId="0" applyAlignment="1">
      <alignment horizontal="right"/>
    </xf>
    <xf numFmtId="0" fontId="45" fillId="0" borderId="0" xfId="0" applyFont="1"/>
    <xf numFmtId="0" fontId="9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0" fillId="0" borderId="0" xfId="0" applyNumberFormat="1"/>
    <xf numFmtId="0" fontId="0" fillId="0" borderId="20" xfId="0" applyBorder="1"/>
    <xf numFmtId="0" fontId="2" fillId="0" borderId="17" xfId="0" applyFont="1" applyBorder="1"/>
    <xf numFmtId="0" fontId="2" fillId="0" borderId="17" xfId="0" applyFont="1" applyBorder="1" applyAlignment="1">
      <alignment horizontal="left"/>
    </xf>
    <xf numFmtId="0" fontId="49" fillId="0" borderId="33" xfId="0" applyFont="1" applyBorder="1"/>
    <xf numFmtId="0" fontId="49" fillId="0" borderId="3" xfId="0" applyFont="1" applyBorder="1"/>
    <xf numFmtId="0" fontId="50" fillId="0" borderId="0" xfId="0" applyFont="1" applyBorder="1"/>
    <xf numFmtId="0" fontId="0" fillId="0" borderId="17" xfId="0" applyBorder="1"/>
    <xf numFmtId="0" fontId="22" fillId="0" borderId="26" xfId="0" applyFont="1" applyBorder="1"/>
    <xf numFmtId="0" fontId="0" fillId="0" borderId="25" xfId="0" applyBorder="1"/>
    <xf numFmtId="0" fontId="22" fillId="0" borderId="18" xfId="0" applyFont="1" applyBorder="1"/>
    <xf numFmtId="0" fontId="0" fillId="0" borderId="9" xfId="0" applyBorder="1"/>
    <xf numFmtId="0" fontId="47" fillId="0" borderId="0" xfId="0" applyFont="1" applyBorder="1"/>
    <xf numFmtId="0" fontId="54" fillId="0" borderId="0" xfId="0" applyFont="1" applyBorder="1"/>
    <xf numFmtId="168" fontId="51" fillId="0" borderId="0" xfId="0" applyNumberFormat="1" applyFont="1" applyBorder="1"/>
    <xf numFmtId="0" fontId="55" fillId="0" borderId="0" xfId="0" applyFont="1" applyBorder="1"/>
    <xf numFmtId="0" fontId="49" fillId="0" borderId="0" xfId="0" applyFont="1" applyBorder="1"/>
    <xf numFmtId="165" fontId="17" fillId="0" borderId="0" xfId="0" applyNumberFormat="1" applyFont="1" applyBorder="1"/>
    <xf numFmtId="0" fontId="22" fillId="0" borderId="24" xfId="0" applyFont="1" applyBorder="1"/>
    <xf numFmtId="0" fontId="33" fillId="0" borderId="33" xfId="0" applyFont="1" applyBorder="1"/>
    <xf numFmtId="0" fontId="50" fillId="0" borderId="41" xfId="0" applyFont="1" applyBorder="1"/>
    <xf numFmtId="0" fontId="0" fillId="0" borderId="19" xfId="0" applyBorder="1"/>
    <xf numFmtId="0" fontId="22" fillId="0" borderId="21" xfId="0" applyFont="1" applyBorder="1"/>
    <xf numFmtId="0" fontId="0" fillId="0" borderId="2" xfId="0" applyBorder="1"/>
    <xf numFmtId="0" fontId="2" fillId="0" borderId="21" xfId="0" applyFont="1" applyBorder="1"/>
    <xf numFmtId="0" fontId="0" fillId="0" borderId="40" xfId="0" applyBorder="1"/>
    <xf numFmtId="0" fontId="50" fillId="0" borderId="2" xfId="0" applyFont="1" applyBorder="1"/>
    <xf numFmtId="0" fontId="50" fillId="0" borderId="25" xfId="0" applyFont="1" applyBorder="1"/>
    <xf numFmtId="0" fontId="53" fillId="0" borderId="0" xfId="0" applyFont="1" applyBorder="1" applyAlignment="1"/>
    <xf numFmtId="0" fontId="49" fillId="0" borderId="10" xfId="0" applyFont="1" applyBorder="1"/>
    <xf numFmtId="0" fontId="57" fillId="0" borderId="0" xfId="0" applyFont="1" applyBorder="1"/>
    <xf numFmtId="0" fontId="0" fillId="0" borderId="41" xfId="0" applyBorder="1"/>
    <xf numFmtId="0" fontId="60" fillId="0" borderId="17" xfId="0" applyFont="1" applyBorder="1"/>
    <xf numFmtId="0" fontId="2" fillId="0" borderId="10" xfId="0" applyFont="1" applyBorder="1"/>
    <xf numFmtId="0" fontId="57" fillId="0" borderId="24" xfId="0" applyFont="1" applyBorder="1"/>
    <xf numFmtId="0" fontId="57" fillId="0" borderId="26" xfId="0" applyFont="1" applyBorder="1"/>
    <xf numFmtId="0" fontId="57" fillId="0" borderId="33" xfId="0" applyFont="1" applyBorder="1"/>
    <xf numFmtId="0" fontId="22" fillId="0" borderId="13" xfId="0" applyFont="1" applyBorder="1"/>
    <xf numFmtId="0" fontId="57" fillId="0" borderId="13" xfId="0" applyFont="1" applyBorder="1"/>
    <xf numFmtId="1" fontId="7" fillId="0" borderId="0" xfId="0" applyNumberFormat="1" applyFont="1" applyBorder="1" applyAlignment="1">
      <alignment horizontal="center"/>
    </xf>
    <xf numFmtId="9" fontId="0" fillId="0" borderId="19" xfId="0" applyNumberFormat="1" applyBorder="1"/>
    <xf numFmtId="0" fontId="6" fillId="0" borderId="17" xfId="0" applyFont="1" applyBorder="1"/>
    <xf numFmtId="0" fontId="57" fillId="0" borderId="17" xfId="0" applyFont="1" applyBorder="1"/>
    <xf numFmtId="0" fontId="6" fillId="0" borderId="24" xfId="0" applyFont="1" applyBorder="1"/>
    <xf numFmtId="0" fontId="6" fillId="0" borderId="33" xfId="0" applyFont="1" applyBorder="1"/>
    <xf numFmtId="0" fontId="0" fillId="0" borderId="10" xfId="0" applyFont="1" applyBorder="1"/>
    <xf numFmtId="0" fontId="57" fillId="0" borderId="10" xfId="0" applyFont="1" applyBorder="1"/>
    <xf numFmtId="0" fontId="0" fillId="0" borderId="33" xfId="0" applyFont="1" applyBorder="1"/>
    <xf numFmtId="0" fontId="0" fillId="0" borderId="41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65" fontId="7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5" fillId="0" borderId="0" xfId="0" applyNumberFormat="1" applyFont="1" applyBorder="1" applyAlignment="1">
      <alignment horizontal="left" wrapText="1"/>
    </xf>
    <xf numFmtId="0" fontId="0" fillId="0" borderId="0" xfId="0" applyFill="1"/>
    <xf numFmtId="0" fontId="0" fillId="0" borderId="0" xfId="0" applyFill="1" applyAlignment="1">
      <alignment horizontal="left"/>
    </xf>
    <xf numFmtId="2" fontId="10" fillId="0" borderId="22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165" fontId="10" fillId="0" borderId="22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9" fillId="0" borderId="0" xfId="0" applyFont="1"/>
    <xf numFmtId="0" fontId="14" fillId="0" borderId="0" xfId="0" applyFont="1" applyBorder="1" applyAlignment="1"/>
    <xf numFmtId="0" fontId="0" fillId="5" borderId="0" xfId="0" applyFill="1" applyBorder="1"/>
    <xf numFmtId="0" fontId="0" fillId="5" borderId="3" xfId="0" applyFill="1" applyBorder="1"/>
    <xf numFmtId="0" fontId="0" fillId="5" borderId="18" xfId="0" applyFill="1" applyBorder="1"/>
    <xf numFmtId="0" fontId="0" fillId="5" borderId="26" xfId="0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0" fillId="0" borderId="26" xfId="0" applyFill="1" applyBorder="1"/>
    <xf numFmtId="0" fontId="0" fillId="0" borderId="24" xfId="0" applyFill="1" applyBorder="1"/>
    <xf numFmtId="0" fontId="0" fillId="0" borderId="33" xfId="0" applyFill="1" applyBorder="1"/>
    <xf numFmtId="0" fontId="22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0" fillId="0" borderId="0" xfId="0" applyFill="1" applyBorder="1"/>
    <xf numFmtId="0" fontId="47" fillId="0" borderId="0" xfId="0" applyFont="1" applyFill="1" applyBorder="1"/>
    <xf numFmtId="0" fontId="47" fillId="0" borderId="0" xfId="0" applyFont="1" applyFill="1" applyBorder="1" applyAlignment="1">
      <alignment horizontal="left"/>
    </xf>
    <xf numFmtId="165" fontId="14" fillId="0" borderId="0" xfId="0" applyNumberFormat="1" applyFont="1" applyFill="1" applyBorder="1" applyAlignment="1">
      <alignment horizontal="left"/>
    </xf>
    <xf numFmtId="0" fontId="61" fillId="0" borderId="0" xfId="0" applyFont="1" applyFill="1" applyBorder="1" applyAlignment="1">
      <alignment horizontal="left"/>
    </xf>
    <xf numFmtId="0" fontId="33" fillId="0" borderId="0" xfId="0" applyFont="1" applyFill="1" applyBorder="1"/>
    <xf numFmtId="0" fontId="0" fillId="0" borderId="31" xfId="0" applyFill="1" applyBorder="1"/>
    <xf numFmtId="0" fontId="0" fillId="0" borderId="3" xfId="0" applyFill="1" applyBorder="1"/>
    <xf numFmtId="0" fontId="33" fillId="0" borderId="0" xfId="0" applyFont="1" applyFill="1" applyBorder="1" applyAlignment="1">
      <alignment horizontal="left"/>
    </xf>
    <xf numFmtId="0" fontId="8" fillId="0" borderId="14" xfId="0" applyFont="1" applyFill="1" applyBorder="1"/>
    <xf numFmtId="0" fontId="0" fillId="0" borderId="0" xfId="0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4" fillId="0" borderId="0" xfId="0" applyFont="1" applyFill="1" applyBorder="1" applyAlignment="1"/>
    <xf numFmtId="164" fontId="14" fillId="0" borderId="0" xfId="0" applyNumberFormat="1" applyFont="1" applyFill="1" applyBorder="1" applyAlignment="1">
      <alignment horizontal="left"/>
    </xf>
    <xf numFmtId="0" fontId="23" fillId="0" borderId="0" xfId="0" applyFont="1" applyFill="1" applyBorder="1"/>
    <xf numFmtId="0" fontId="0" fillId="0" borderId="0" xfId="0" applyFill="1" applyBorder="1" applyAlignment="1">
      <alignment horizontal="left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/>
    <xf numFmtId="0" fontId="5" fillId="0" borderId="14" xfId="0" applyFont="1" applyFill="1" applyBorder="1"/>
    <xf numFmtId="0" fontId="0" fillId="0" borderId="15" xfId="0" applyFill="1" applyBorder="1"/>
    <xf numFmtId="0" fontId="49" fillId="0" borderId="14" xfId="0" applyFont="1" applyFill="1" applyBorder="1"/>
    <xf numFmtId="0" fontId="17" fillId="0" borderId="0" xfId="0" applyFont="1" applyFill="1" applyBorder="1" applyAlignment="1">
      <alignment horizontal="left"/>
    </xf>
    <xf numFmtId="0" fontId="49" fillId="0" borderId="15" xfId="0" applyFont="1" applyFill="1" applyBorder="1"/>
    <xf numFmtId="0" fontId="17" fillId="0" borderId="0" xfId="0" applyFont="1" applyFill="1" applyBorder="1"/>
    <xf numFmtId="0" fontId="2" fillId="0" borderId="45" xfId="0" applyFon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0" xfId="0" applyFill="1" applyAlignment="1">
      <alignment horizontal="right"/>
    </xf>
    <xf numFmtId="0" fontId="7" fillId="0" borderId="0" xfId="0" applyFont="1" applyFill="1" applyBorder="1"/>
    <xf numFmtId="0" fontId="49" fillId="0" borderId="17" xfId="0" applyFont="1" applyFill="1" applyBorder="1" applyAlignment="1">
      <alignment horizontal="left"/>
    </xf>
    <xf numFmtId="0" fontId="0" fillId="0" borderId="3" xfId="0" applyFont="1" applyFill="1" applyBorder="1"/>
    <xf numFmtId="0" fontId="10" fillId="0" borderId="0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horizontal="left"/>
    </xf>
    <xf numFmtId="0" fontId="2" fillId="0" borderId="21" xfId="0" applyFont="1" applyFill="1" applyBorder="1"/>
    <xf numFmtId="0" fontId="2" fillId="0" borderId="22" xfId="0" applyFont="1" applyBorder="1" applyAlignment="1">
      <alignment horizontal="left"/>
    </xf>
    <xf numFmtId="0" fontId="79" fillId="0" borderId="0" xfId="0" applyFont="1" applyFill="1" applyBorder="1" applyAlignment="1">
      <alignment horizontal="left"/>
    </xf>
    <xf numFmtId="0" fontId="22" fillId="0" borderId="21" xfId="0" applyFont="1" applyFill="1" applyBorder="1"/>
    <xf numFmtId="0" fontId="22" fillId="0" borderId="22" xfId="0" applyFont="1" applyBorder="1" applyAlignment="1">
      <alignment horizontal="left"/>
    </xf>
    <xf numFmtId="0" fontId="33" fillId="0" borderId="22" xfId="0" applyFont="1" applyFill="1" applyBorder="1" applyAlignment="1">
      <alignment horizontal="left"/>
    </xf>
    <xf numFmtId="0" fontId="72" fillId="0" borderId="0" xfId="0" applyFont="1"/>
    <xf numFmtId="0" fontId="28" fillId="0" borderId="2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8" fillId="0" borderId="14" xfId="0" applyFont="1" applyFill="1" applyBorder="1"/>
    <xf numFmtId="0" fontId="0" fillId="0" borderId="8" xfId="0" applyBorder="1"/>
    <xf numFmtId="0" fontId="22" fillId="0" borderId="22" xfId="0" applyFont="1" applyFill="1" applyBorder="1" applyAlignment="1">
      <alignment horizontal="left"/>
    </xf>
    <xf numFmtId="0" fontId="28" fillId="0" borderId="23" xfId="0" applyFont="1" applyBorder="1" applyAlignment="1">
      <alignment horizontal="left"/>
    </xf>
    <xf numFmtId="0" fontId="8" fillId="0" borderId="15" xfId="0" applyFont="1" applyFill="1" applyBorder="1"/>
    <xf numFmtId="0" fontId="79" fillId="0" borderId="23" xfId="0" applyFont="1" applyFill="1" applyBorder="1" applyAlignment="1">
      <alignment horizontal="left"/>
    </xf>
    <xf numFmtId="0" fontId="81" fillId="0" borderId="18" xfId="0" applyFont="1" applyBorder="1"/>
    <xf numFmtId="0" fontId="83" fillId="0" borderId="23" xfId="0" applyFont="1" applyFill="1" applyBorder="1" applyAlignment="1">
      <alignment horizontal="left"/>
    </xf>
    <xf numFmtId="165" fontId="0" fillId="0" borderId="0" xfId="0" applyNumberFormat="1" applyFill="1" applyBorder="1"/>
    <xf numFmtId="0" fontId="81" fillId="0" borderId="31" xfId="0" applyFont="1" applyBorder="1"/>
    <xf numFmtId="0" fontId="81" fillId="0" borderId="0" xfId="0" applyFont="1" applyBorder="1"/>
    <xf numFmtId="0" fontId="79" fillId="0" borderId="23" xfId="0" applyFont="1" applyBorder="1" applyAlignment="1">
      <alignment horizontal="left"/>
    </xf>
    <xf numFmtId="0" fontId="83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 horizontal="left"/>
    </xf>
    <xf numFmtId="0" fontId="33" fillId="0" borderId="15" xfId="0" applyFont="1" applyFill="1" applyBorder="1"/>
    <xf numFmtId="0" fontId="5" fillId="0" borderId="0" xfId="0" applyFont="1" applyFill="1" applyBorder="1"/>
    <xf numFmtId="0" fontId="81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0" fontId="0" fillId="0" borderId="42" xfId="0" applyFill="1" applyBorder="1"/>
    <xf numFmtId="0" fontId="79" fillId="0" borderId="0" xfId="0" applyFont="1" applyBorder="1" applyAlignment="1">
      <alignment horizontal="left"/>
    </xf>
    <xf numFmtId="0" fontId="48" fillId="0" borderId="0" xfId="0" applyFont="1" applyFill="1" applyBorder="1"/>
    <xf numFmtId="0" fontId="79" fillId="0" borderId="7" xfId="0" applyFont="1" applyBorder="1" applyAlignment="1">
      <alignment horizontal="left"/>
    </xf>
    <xf numFmtId="2" fontId="35" fillId="0" borderId="21" xfId="0" applyNumberFormat="1" applyFont="1" applyBorder="1" applyAlignment="1">
      <alignment horizontal="center" vertical="center"/>
    </xf>
    <xf numFmtId="2" fontId="18" fillId="0" borderId="44" xfId="0" applyNumberFormat="1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30" fillId="0" borderId="0" xfId="0" applyNumberFormat="1" applyFont="1"/>
    <xf numFmtId="164" fontId="14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4" fillId="0" borderId="48" xfId="0" applyFont="1" applyBorder="1" applyAlignment="1">
      <alignment horizontal="center"/>
    </xf>
    <xf numFmtId="2" fontId="18" fillId="0" borderId="48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0" fontId="25" fillId="0" borderId="0" xfId="0" applyFont="1" applyBorder="1"/>
    <xf numFmtId="2" fontId="62" fillId="0" borderId="0" xfId="0" applyNumberFormat="1" applyFont="1" applyBorder="1" applyAlignment="1">
      <alignment horizontal="center"/>
    </xf>
    <xf numFmtId="0" fontId="0" fillId="0" borderId="23" xfId="0" applyBorder="1"/>
    <xf numFmtId="2" fontId="36" fillId="0" borderId="36" xfId="0" applyNumberFormat="1" applyFont="1" applyBorder="1" applyAlignment="1">
      <alignment horizontal="center"/>
    </xf>
    <xf numFmtId="0" fontId="33" fillId="0" borderId="0" xfId="0" applyFont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2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/>
    <xf numFmtId="0" fontId="49" fillId="0" borderId="0" xfId="0" applyFont="1" applyBorder="1" applyAlignment="1">
      <alignment horizontal="left"/>
    </xf>
    <xf numFmtId="0" fontId="53" fillId="0" borderId="14" xfId="0" applyFont="1" applyFill="1" applyBorder="1" applyAlignment="1"/>
    <xf numFmtId="0" fontId="50" fillId="0" borderId="41" xfId="0" applyFont="1" applyFill="1" applyBorder="1"/>
    <xf numFmtId="0" fontId="81" fillId="0" borderId="31" xfId="0" applyFont="1" applyFill="1" applyBorder="1"/>
    <xf numFmtId="0" fontId="53" fillId="0" borderId="24" xfId="0" applyFont="1" applyFill="1" applyBorder="1" applyAlignment="1"/>
    <xf numFmtId="0" fontId="50" fillId="0" borderId="25" xfId="0" applyFont="1" applyFill="1" applyBorder="1"/>
    <xf numFmtId="0" fontId="81" fillId="0" borderId="26" xfId="0" applyFont="1" applyFill="1" applyBorder="1"/>
    <xf numFmtId="0" fontId="53" fillId="0" borderId="0" xfId="0" applyFont="1" applyFill="1" applyBorder="1" applyAlignment="1"/>
    <xf numFmtId="0" fontId="14" fillId="0" borderId="54" xfId="0" applyFont="1" applyFill="1" applyBorder="1" applyAlignment="1">
      <alignment horizontal="left"/>
    </xf>
    <xf numFmtId="0" fontId="53" fillId="0" borderId="15" xfId="0" applyFont="1" applyFill="1" applyBorder="1" applyAlignment="1"/>
    <xf numFmtId="0" fontId="14" fillId="0" borderId="57" xfId="0" applyFont="1" applyFill="1" applyBorder="1" applyAlignment="1">
      <alignment horizontal="left"/>
    </xf>
    <xf numFmtId="0" fontId="44" fillId="0" borderId="53" xfId="0" applyFont="1" applyBorder="1" applyAlignment="1">
      <alignment horizontal="center"/>
    </xf>
    <xf numFmtId="0" fontId="7" fillId="0" borderId="21" xfId="0" applyFont="1" applyBorder="1"/>
    <xf numFmtId="0" fontId="2" fillId="0" borderId="59" xfId="0" applyFont="1" applyFill="1" applyBorder="1"/>
    <xf numFmtId="0" fontId="49" fillId="0" borderId="3" xfId="0" applyFont="1" applyBorder="1" applyAlignment="1">
      <alignment horizontal="center"/>
    </xf>
    <xf numFmtId="0" fontId="49" fillId="0" borderId="4" xfId="0" applyFont="1" applyBorder="1" applyAlignment="1">
      <alignment horizontal="center"/>
    </xf>
    <xf numFmtId="0" fontId="48" fillId="0" borderId="15" xfId="0" applyFont="1" applyFill="1" applyBorder="1" applyAlignment="1">
      <alignment horizontal="left"/>
    </xf>
    <xf numFmtId="0" fontId="22" fillId="0" borderId="58" xfId="0" applyFont="1" applyBorder="1" applyAlignment="1">
      <alignment horizontal="left"/>
    </xf>
    <xf numFmtId="0" fontId="0" fillId="0" borderId="55" xfId="0" applyBorder="1"/>
    <xf numFmtId="0" fontId="2" fillId="0" borderId="55" xfId="0" applyFont="1" applyFill="1" applyBorder="1" applyAlignment="1">
      <alignment horizontal="center"/>
    </xf>
    <xf numFmtId="0" fontId="2" fillId="0" borderId="58" xfId="0" applyFont="1" applyFill="1" applyBorder="1"/>
    <xf numFmtId="0" fontId="0" fillId="0" borderId="57" xfId="0" applyBorder="1"/>
    <xf numFmtId="0" fontId="50" fillId="0" borderId="9" xfId="0" applyFont="1" applyFill="1" applyBorder="1"/>
    <xf numFmtId="0" fontId="2" fillId="0" borderId="58" xfId="0" applyFont="1" applyFill="1" applyBorder="1" applyAlignment="1">
      <alignment horizontal="left"/>
    </xf>
    <xf numFmtId="0" fontId="28" fillId="0" borderId="60" xfId="0" applyFont="1" applyFill="1" applyBorder="1" applyAlignment="1">
      <alignment horizontal="left"/>
    </xf>
    <xf numFmtId="0" fontId="53" fillId="0" borderId="41" xfId="0" applyFont="1" applyFill="1" applyBorder="1" applyAlignment="1"/>
    <xf numFmtId="0" fontId="81" fillId="0" borderId="13" xfId="0" applyFont="1" applyFill="1" applyBorder="1"/>
    <xf numFmtId="0" fontId="49" fillId="0" borderId="0" xfId="0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2" fontId="88" fillId="0" borderId="0" xfId="0" applyNumberFormat="1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2" fontId="18" fillId="0" borderId="49" xfId="0" applyNumberFormat="1" applyFont="1" applyBorder="1" applyAlignment="1">
      <alignment horizontal="center"/>
    </xf>
    <xf numFmtId="2" fontId="21" fillId="0" borderId="0" xfId="0" applyNumberFormat="1" applyFont="1" applyBorder="1" applyAlignment="1">
      <alignment horizontal="left" vertical="center" wrapText="1"/>
    </xf>
    <xf numFmtId="0" fontId="0" fillId="0" borderId="36" xfId="0" applyBorder="1" applyAlignment="1">
      <alignment horizontal="left"/>
    </xf>
    <xf numFmtId="0" fontId="8" fillId="0" borderId="0" xfId="0" applyFont="1" applyAlignment="1">
      <alignment horizontal="left"/>
    </xf>
    <xf numFmtId="2" fontId="15" fillId="0" borderId="0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left"/>
    </xf>
    <xf numFmtId="0" fontId="4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9" fontId="36" fillId="0" borderId="36" xfId="0" applyNumberFormat="1" applyFont="1" applyBorder="1" applyAlignment="1">
      <alignment horizontal="center"/>
    </xf>
    <xf numFmtId="166" fontId="0" fillId="0" borderId="0" xfId="0" applyNumberFormat="1" applyFill="1" applyBorder="1"/>
    <xf numFmtId="166" fontId="0" fillId="0" borderId="0" xfId="0" applyNumberFormat="1" applyBorder="1"/>
    <xf numFmtId="0" fontId="33" fillId="0" borderId="22" xfId="0" applyFont="1" applyBorder="1" applyAlignment="1">
      <alignment horizontal="left"/>
    </xf>
    <xf numFmtId="0" fontId="79" fillId="0" borderId="7" xfId="0" applyFont="1" applyFill="1" applyBorder="1" applyAlignment="1">
      <alignment horizontal="left"/>
    </xf>
    <xf numFmtId="0" fontId="81" fillId="0" borderId="15" xfId="0" applyFont="1" applyFill="1" applyBorder="1"/>
    <xf numFmtId="0" fontId="8" fillId="0" borderId="0" xfId="0" applyFont="1" applyFill="1" applyBorder="1"/>
    <xf numFmtId="0" fontId="79" fillId="0" borderId="22" xfId="0" applyFont="1" applyBorder="1" applyAlignment="1">
      <alignment horizontal="left"/>
    </xf>
    <xf numFmtId="0" fontId="77" fillId="0" borderId="5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0" fillId="0" borderId="36" xfId="0" applyBorder="1"/>
    <xf numFmtId="0" fontId="2" fillId="0" borderId="64" xfId="0" applyFont="1" applyFill="1" applyBorder="1"/>
    <xf numFmtId="0" fontId="22" fillId="0" borderId="64" xfId="0" applyFont="1" applyBorder="1"/>
    <xf numFmtId="0" fontId="22" fillId="0" borderId="64" xfId="0" applyFont="1" applyFill="1" applyBorder="1"/>
    <xf numFmtId="0" fontId="22" fillId="0" borderId="65" xfId="0" applyFont="1" applyBorder="1"/>
    <xf numFmtId="0" fontId="28" fillId="0" borderId="67" xfId="0" applyFont="1" applyFill="1" applyBorder="1" applyAlignment="1">
      <alignment horizontal="left"/>
    </xf>
    <xf numFmtId="0" fontId="47" fillId="0" borderId="64" xfId="0" applyFont="1" applyFill="1" applyBorder="1"/>
    <xf numFmtId="0" fontId="22" fillId="0" borderId="65" xfId="0" applyFont="1" applyFill="1" applyBorder="1"/>
    <xf numFmtId="0" fontId="22" fillId="0" borderId="66" xfId="0" applyFont="1" applyFill="1" applyBorder="1" applyAlignment="1">
      <alignment horizontal="left"/>
    </xf>
    <xf numFmtId="0" fontId="2" fillId="0" borderId="66" xfId="0" applyFont="1" applyBorder="1"/>
    <xf numFmtId="0" fontId="2" fillId="0" borderId="69" xfId="0" applyFont="1" applyBorder="1" applyAlignment="1">
      <alignment horizontal="center"/>
    </xf>
    <xf numFmtId="0" fontId="14" fillId="0" borderId="68" xfId="0" applyFont="1" applyFill="1" applyBorder="1" applyAlignment="1">
      <alignment horizontal="left"/>
    </xf>
    <xf numFmtId="0" fontId="0" fillId="0" borderId="72" xfId="0" applyBorder="1"/>
    <xf numFmtId="0" fontId="2" fillId="0" borderId="70" xfId="0" applyFont="1" applyFill="1" applyBorder="1"/>
    <xf numFmtId="0" fontId="28" fillId="0" borderId="73" xfId="0" applyFont="1" applyFill="1" applyBorder="1" applyAlignment="1">
      <alignment horizontal="left"/>
    </xf>
    <xf numFmtId="0" fontId="28" fillId="0" borderId="73" xfId="0" applyFont="1" applyBorder="1" applyAlignment="1">
      <alignment horizontal="left"/>
    </xf>
    <xf numFmtId="0" fontId="79" fillId="0" borderId="73" xfId="0" applyFont="1" applyFill="1" applyBorder="1" applyAlignment="1">
      <alignment horizontal="left"/>
    </xf>
    <xf numFmtId="0" fontId="57" fillId="0" borderId="0" xfId="0" applyFont="1" applyFill="1" applyBorder="1"/>
    <xf numFmtId="2" fontId="0" fillId="0" borderId="0" xfId="0" applyNumberFormat="1" applyFill="1" applyBorder="1" applyAlignment="1">
      <alignment horizontal="left"/>
    </xf>
    <xf numFmtId="0" fontId="2" fillId="0" borderId="65" xfId="0" applyFont="1" applyFill="1" applyBorder="1"/>
    <xf numFmtId="0" fontId="56" fillId="0" borderId="0" xfId="0" applyFont="1" applyFill="1" applyBorder="1"/>
    <xf numFmtId="0" fontId="87" fillId="0" borderId="0" xfId="0" applyFont="1" applyFill="1" applyBorder="1"/>
    <xf numFmtId="0" fontId="50" fillId="0" borderId="0" xfId="0" applyFont="1" applyFill="1" applyBorder="1"/>
    <xf numFmtId="0" fontId="81" fillId="0" borderId="0" xfId="0" applyFont="1" applyFill="1" applyBorder="1"/>
    <xf numFmtId="0" fontId="82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87" fillId="0" borderId="0" xfId="0" applyFont="1" applyFill="1" applyBorder="1" applyAlignment="1">
      <alignment horizontal="right"/>
    </xf>
    <xf numFmtId="0" fontId="2" fillId="0" borderId="66" xfId="0" applyFont="1" applyFill="1" applyBorder="1" applyAlignment="1">
      <alignment horizontal="left"/>
    </xf>
    <xf numFmtId="0" fontId="2" fillId="0" borderId="66" xfId="0" applyFont="1" applyFill="1" applyBorder="1"/>
    <xf numFmtId="0" fontId="2" fillId="0" borderId="71" xfId="0" applyFont="1" applyFill="1" applyBorder="1" applyAlignment="1">
      <alignment horizontal="left"/>
    </xf>
    <xf numFmtId="0" fontId="22" fillId="0" borderId="66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0" fillId="0" borderId="0" xfId="0" applyFont="1" applyFill="1" applyBorder="1" applyAlignment="1">
      <alignment horizontal="left"/>
    </xf>
    <xf numFmtId="0" fontId="70" fillId="0" borderId="0" xfId="0" applyFont="1" applyFill="1" applyBorder="1"/>
    <xf numFmtId="0" fontId="69" fillId="0" borderId="0" xfId="0" applyFont="1" applyFill="1" applyBorder="1"/>
    <xf numFmtId="0" fontId="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left"/>
    </xf>
    <xf numFmtId="2" fontId="79" fillId="0" borderId="0" xfId="0" applyNumberFormat="1" applyFont="1" applyFill="1" applyBorder="1" applyAlignment="1">
      <alignment horizontal="left"/>
    </xf>
    <xf numFmtId="0" fontId="46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1" fillId="0" borderId="0" xfId="0" applyFont="1" applyFill="1" applyBorder="1"/>
    <xf numFmtId="2" fontId="47" fillId="0" borderId="0" xfId="0" applyNumberFormat="1" applyFont="1" applyFill="1" applyBorder="1"/>
    <xf numFmtId="165" fontId="47" fillId="0" borderId="0" xfId="0" applyNumberFormat="1" applyFont="1" applyFill="1" applyBorder="1"/>
    <xf numFmtId="2" fontId="0" fillId="0" borderId="0" xfId="0" applyNumberFormat="1" applyFill="1" applyBorder="1"/>
    <xf numFmtId="2" fontId="2" fillId="0" borderId="0" xfId="0" applyNumberFormat="1" applyFont="1" applyFill="1" applyBorder="1"/>
    <xf numFmtId="1" fontId="0" fillId="0" borderId="0" xfId="0" applyNumberFormat="1" applyFill="1" applyBorder="1"/>
    <xf numFmtId="1" fontId="47" fillId="0" borderId="0" xfId="0" applyNumberFormat="1" applyFont="1" applyFill="1" applyBorder="1"/>
    <xf numFmtId="0" fontId="22" fillId="0" borderId="0" xfId="0" applyFont="1" applyFill="1" applyBorder="1" applyAlignment="1"/>
    <xf numFmtId="0" fontId="50" fillId="0" borderId="0" xfId="0" applyFont="1" applyFill="1" applyBorder="1" applyAlignment="1">
      <alignment horizontal="left"/>
    </xf>
    <xf numFmtId="0" fontId="53" fillId="0" borderId="0" xfId="0" applyFont="1" applyFill="1" applyBorder="1"/>
    <xf numFmtId="0" fontId="68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167" fontId="14" fillId="0" borderId="0" xfId="0" applyNumberFormat="1" applyFont="1" applyFill="1" applyBorder="1" applyAlignment="1">
      <alignment horizontal="left"/>
    </xf>
    <xf numFmtId="165" fontId="2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" fillId="0" borderId="22" xfId="0" applyFont="1" applyBorder="1"/>
    <xf numFmtId="0" fontId="14" fillId="0" borderId="64" xfId="0" applyFont="1" applyBorder="1" applyAlignment="1">
      <alignment horizontal="center"/>
    </xf>
    <xf numFmtId="0" fontId="14" fillId="0" borderId="63" xfId="0" applyFont="1" applyBorder="1" applyAlignment="1">
      <alignment horizontal="center"/>
    </xf>
    <xf numFmtId="0" fontId="57" fillId="0" borderId="0" xfId="0" applyFont="1" applyFill="1" applyBorder="1" applyAlignment="1">
      <alignment horizontal="left"/>
    </xf>
    <xf numFmtId="165" fontId="14" fillId="0" borderId="0" xfId="0" applyNumberFormat="1" applyFont="1" applyBorder="1" applyAlignment="1">
      <alignment horizontal="center"/>
    </xf>
    <xf numFmtId="0" fontId="39" fillId="0" borderId="64" xfId="0" applyFont="1" applyBorder="1" applyAlignment="1">
      <alignment horizontal="right"/>
    </xf>
    <xf numFmtId="1" fontId="36" fillId="0" borderId="64" xfId="0" applyNumberFormat="1" applyFont="1" applyBorder="1" applyAlignment="1">
      <alignment horizontal="center"/>
    </xf>
    <xf numFmtId="2" fontId="38" fillId="3" borderId="65" xfId="0" applyNumberFormat="1" applyFont="1" applyFill="1" applyBorder="1" applyAlignment="1">
      <alignment horizontal="center"/>
    </xf>
    <xf numFmtId="2" fontId="38" fillId="3" borderId="66" xfId="0" applyNumberFormat="1" applyFont="1" applyFill="1" applyBorder="1" applyAlignment="1">
      <alignment horizontal="center"/>
    </xf>
    <xf numFmtId="165" fontId="38" fillId="3" borderId="66" xfId="0" applyNumberFormat="1" applyFont="1" applyFill="1" applyBorder="1" applyAlignment="1">
      <alignment horizontal="center"/>
    </xf>
    <xf numFmtId="0" fontId="17" fillId="0" borderId="64" xfId="0" applyFont="1" applyBorder="1" applyAlignment="1">
      <alignment horizontal="center"/>
    </xf>
    <xf numFmtId="165" fontId="14" fillId="0" borderId="0" xfId="0" applyNumberFormat="1" applyFont="1" applyFill="1" applyBorder="1" applyAlignment="1">
      <alignment horizontal="center"/>
    </xf>
    <xf numFmtId="0" fontId="0" fillId="0" borderId="77" xfId="0" applyBorder="1"/>
    <xf numFmtId="0" fontId="83" fillId="0" borderId="73" xfId="0" applyFont="1" applyFill="1" applyBorder="1" applyAlignment="1">
      <alignment horizontal="left"/>
    </xf>
    <xf numFmtId="0" fontId="0" fillId="0" borderId="18" xfId="0" applyFill="1" applyBorder="1"/>
    <xf numFmtId="0" fontId="0" fillId="0" borderId="10" xfId="0" applyFill="1" applyBorder="1"/>
    <xf numFmtId="0" fontId="53" fillId="0" borderId="31" xfId="0" applyFont="1" applyFill="1" applyBorder="1"/>
    <xf numFmtId="0" fontId="53" fillId="0" borderId="62" xfId="0" applyFont="1" applyFill="1" applyBorder="1" applyAlignment="1"/>
    <xf numFmtId="0" fontId="50" fillId="0" borderId="42" xfId="0" applyFont="1" applyFill="1" applyBorder="1"/>
    <xf numFmtId="0" fontId="81" fillId="0" borderId="16" xfId="0" applyFont="1" applyFill="1" applyBorder="1"/>
    <xf numFmtId="0" fontId="14" fillId="0" borderId="64" xfId="0" applyFont="1" applyFill="1" applyBorder="1"/>
    <xf numFmtId="0" fontId="0" fillId="0" borderId="16" xfId="0" applyFill="1" applyBorder="1"/>
    <xf numFmtId="0" fontId="22" fillId="0" borderId="58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0" fillId="0" borderId="76" xfId="0" applyBorder="1"/>
    <xf numFmtId="0" fontId="2" fillId="0" borderId="77" xfId="0" applyFont="1" applyFill="1" applyBorder="1" applyAlignment="1">
      <alignment horizontal="left"/>
    </xf>
    <xf numFmtId="0" fontId="47" fillId="0" borderId="77" xfId="0" applyFont="1" applyFill="1" applyBorder="1" applyAlignment="1">
      <alignment horizontal="left"/>
    </xf>
    <xf numFmtId="0" fontId="22" fillId="0" borderId="77" xfId="0" applyFont="1" applyFill="1" applyBorder="1" applyAlignment="1">
      <alignment horizontal="left"/>
    </xf>
    <xf numFmtId="0" fontId="28" fillId="0" borderId="79" xfId="0" applyFont="1" applyFill="1" applyBorder="1" applyAlignment="1">
      <alignment horizontal="left"/>
    </xf>
    <xf numFmtId="0" fontId="78" fillId="0" borderId="79" xfId="0" applyFont="1" applyFill="1" applyBorder="1" applyAlignment="1">
      <alignment horizontal="left"/>
    </xf>
    <xf numFmtId="0" fontId="79" fillId="0" borderId="79" xfId="0" applyFont="1" applyFill="1" applyBorder="1" applyAlignment="1">
      <alignment horizontal="left"/>
    </xf>
    <xf numFmtId="0" fontId="22" fillId="0" borderId="80" xfId="0" applyFont="1" applyFill="1" applyBorder="1"/>
    <xf numFmtId="0" fontId="22" fillId="0" borderId="81" xfId="0" applyFont="1" applyFill="1" applyBorder="1" applyAlignment="1">
      <alignment horizontal="left"/>
    </xf>
    <xf numFmtId="0" fontId="0" fillId="0" borderId="83" xfId="0" applyBorder="1"/>
    <xf numFmtId="0" fontId="7" fillId="0" borderId="77" xfId="0" applyFont="1" applyBorder="1"/>
    <xf numFmtId="0" fontId="2" fillId="0" borderId="71" xfId="0" applyFont="1" applyFill="1" applyBorder="1" applyAlignment="1">
      <alignment horizontal="center"/>
    </xf>
    <xf numFmtId="0" fontId="14" fillId="0" borderId="64" xfId="0" applyFont="1" applyBorder="1"/>
    <xf numFmtId="0" fontId="2" fillId="0" borderId="77" xfId="0" applyFont="1" applyBorder="1"/>
    <xf numFmtId="0" fontId="17" fillId="0" borderId="77" xfId="0" applyFont="1" applyBorder="1" applyAlignment="1">
      <alignment horizontal="center"/>
    </xf>
    <xf numFmtId="2" fontId="18" fillId="0" borderId="77" xfId="0" applyNumberFormat="1" applyFont="1" applyBorder="1" applyAlignment="1">
      <alignment horizontal="center"/>
    </xf>
    <xf numFmtId="0" fontId="0" fillId="0" borderId="17" xfId="0" applyFill="1" applyBorder="1"/>
    <xf numFmtId="2" fontId="35" fillId="0" borderId="22" xfId="0" applyNumberFormat="1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165" fontId="41" fillId="2" borderId="65" xfId="0" applyNumberFormat="1" applyFont="1" applyFill="1" applyBorder="1" applyAlignment="1">
      <alignment horizontal="center"/>
    </xf>
    <xf numFmtId="165" fontId="41" fillId="2" borderId="66" xfId="0" applyNumberFormat="1" applyFont="1" applyFill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 applyAlignment="1">
      <alignment horizontal="center"/>
    </xf>
    <xf numFmtId="0" fontId="14" fillId="0" borderId="57" xfId="0" applyFont="1" applyBorder="1"/>
    <xf numFmtId="0" fontId="14" fillId="0" borderId="54" xfId="0" applyFont="1" applyBorder="1" applyAlignment="1">
      <alignment horizontal="left"/>
    </xf>
    <xf numFmtId="0" fontId="17" fillId="0" borderId="68" xfId="0" applyFont="1" applyBorder="1"/>
    <xf numFmtId="0" fontId="22" fillId="0" borderId="71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2" fillId="0" borderId="71" xfId="0" applyFont="1" applyBorder="1" applyAlignment="1">
      <alignment horizontal="left"/>
    </xf>
    <xf numFmtId="0" fontId="0" fillId="0" borderId="3" xfId="0" applyFill="1" applyBorder="1" applyAlignment="1">
      <alignment horizontal="left"/>
    </xf>
    <xf numFmtId="0" fontId="2" fillId="0" borderId="77" xfId="0" applyFont="1" applyBorder="1" applyAlignment="1">
      <alignment horizontal="left"/>
    </xf>
    <xf numFmtId="0" fontId="83" fillId="0" borderId="79" xfId="0" applyFont="1" applyBorder="1" applyAlignment="1">
      <alignment horizontal="left"/>
    </xf>
    <xf numFmtId="0" fontId="2" fillId="0" borderId="59" xfId="0" applyFont="1" applyBorder="1"/>
    <xf numFmtId="0" fontId="2" fillId="0" borderId="64" xfId="0" applyFont="1" applyBorder="1"/>
    <xf numFmtId="0" fontId="2" fillId="0" borderId="80" xfId="0" applyFont="1" applyBorder="1"/>
    <xf numFmtId="165" fontId="22" fillId="0" borderId="77" xfId="0" applyNumberFormat="1" applyFont="1" applyBorder="1" applyAlignment="1">
      <alignment horizontal="left"/>
    </xf>
    <xf numFmtId="0" fontId="2" fillId="0" borderId="80" xfId="0" applyFont="1" applyFill="1" applyBorder="1"/>
    <xf numFmtId="0" fontId="2" fillId="0" borderId="81" xfId="0" applyFont="1" applyFill="1" applyBorder="1" applyAlignment="1">
      <alignment horizontal="left"/>
    </xf>
    <xf numFmtId="0" fontId="50" fillId="0" borderId="9" xfId="0" applyFont="1" applyBorder="1"/>
    <xf numFmtId="0" fontId="81" fillId="0" borderId="13" xfId="0" applyFont="1" applyBorder="1"/>
    <xf numFmtId="0" fontId="28" fillId="0" borderId="79" xfId="0" applyFont="1" applyBorder="1" applyAlignment="1">
      <alignment horizontal="left"/>
    </xf>
    <xf numFmtId="0" fontId="14" fillId="0" borderId="81" xfId="0" applyFont="1" applyBorder="1" applyAlignment="1">
      <alignment horizontal="left"/>
    </xf>
    <xf numFmtId="0" fontId="28" fillId="0" borderId="82" xfId="0" applyFont="1" applyBorder="1" applyAlignment="1">
      <alignment horizontal="left"/>
    </xf>
    <xf numFmtId="0" fontId="2" fillId="0" borderId="70" xfId="0" applyFont="1" applyBorder="1"/>
    <xf numFmtId="0" fontId="33" fillId="0" borderId="77" xfId="0" applyFont="1" applyBorder="1" applyAlignment="1">
      <alignment horizontal="left"/>
    </xf>
    <xf numFmtId="0" fontId="81" fillId="0" borderId="79" xfId="0" applyFont="1" applyBorder="1" applyAlignment="1">
      <alignment horizontal="left"/>
    </xf>
    <xf numFmtId="0" fontId="79" fillId="0" borderId="79" xfId="0" applyFont="1" applyBorder="1" applyAlignment="1">
      <alignment horizontal="left"/>
    </xf>
    <xf numFmtId="0" fontId="2" fillId="0" borderId="35" xfId="0" applyFont="1" applyFill="1" applyBorder="1"/>
    <xf numFmtId="0" fontId="2" fillId="0" borderId="77" xfId="0" applyFont="1" applyFill="1" applyBorder="1"/>
    <xf numFmtId="0" fontId="83" fillId="0" borderId="79" xfId="0" applyFont="1" applyFill="1" applyBorder="1" applyAlignment="1">
      <alignment horizontal="left"/>
    </xf>
    <xf numFmtId="0" fontId="14" fillId="0" borderId="66" xfId="0" applyFont="1" applyBorder="1" applyAlignment="1">
      <alignment horizontal="left"/>
    </xf>
    <xf numFmtId="0" fontId="28" fillId="0" borderId="67" xfId="0" applyFont="1" applyBorder="1" applyAlignment="1">
      <alignment horizontal="left"/>
    </xf>
    <xf numFmtId="0" fontId="2" fillId="0" borderId="5" xfId="0" applyFont="1" applyBorder="1"/>
    <xf numFmtId="0" fontId="0" fillId="0" borderId="17" xfId="0" applyFont="1" applyBorder="1" applyAlignment="1"/>
    <xf numFmtId="0" fontId="2" fillId="0" borderId="2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5" fillId="0" borderId="17" xfId="0" applyFont="1" applyBorder="1"/>
    <xf numFmtId="0" fontId="8" fillId="0" borderId="14" xfId="0" applyFont="1" applyBorder="1"/>
    <xf numFmtId="0" fontId="2" fillId="0" borderId="15" xfId="0" applyFont="1" applyBorder="1"/>
    <xf numFmtId="0" fontId="53" fillId="0" borderId="14" xfId="0" applyFont="1" applyBorder="1"/>
    <xf numFmtId="0" fontId="81" fillId="0" borderId="23" xfId="0" applyFont="1" applyBorder="1" applyAlignment="1">
      <alignment horizontal="left"/>
    </xf>
    <xf numFmtId="0" fontId="14" fillId="0" borderId="21" xfId="0" applyFont="1" applyBorder="1"/>
    <xf numFmtId="164" fontId="14" fillId="0" borderId="68" xfId="0" applyNumberFormat="1" applyFont="1" applyBorder="1" applyAlignment="1">
      <alignment horizontal="left"/>
    </xf>
    <xf numFmtId="0" fontId="81" fillId="0" borderId="73" xfId="0" applyFont="1" applyBorder="1" applyAlignment="1">
      <alignment horizontal="left"/>
    </xf>
    <xf numFmtId="0" fontId="2" fillId="0" borderId="81" xfId="0" applyFont="1" applyBorder="1" applyAlignment="1">
      <alignment horizontal="left"/>
    </xf>
    <xf numFmtId="0" fontId="28" fillId="0" borderId="75" xfId="0" applyFont="1" applyBorder="1" applyAlignment="1">
      <alignment horizontal="left"/>
    </xf>
    <xf numFmtId="0" fontId="47" fillId="0" borderId="77" xfId="0" applyFont="1" applyBorder="1" applyAlignment="1">
      <alignment horizontal="left"/>
    </xf>
    <xf numFmtId="0" fontId="78" fillId="0" borderId="79" xfId="0" applyFont="1" applyBorder="1" applyAlignment="1">
      <alignment horizontal="left"/>
    </xf>
    <xf numFmtId="0" fontId="47" fillId="0" borderId="64" xfId="0" applyFont="1" applyBorder="1"/>
    <xf numFmtId="0" fontId="14" fillId="0" borderId="77" xfId="0" applyFont="1" applyBorder="1" applyAlignment="1">
      <alignment horizontal="left"/>
    </xf>
    <xf numFmtId="0" fontId="61" fillId="0" borderId="77" xfId="0" applyFont="1" applyBorder="1" applyAlignment="1">
      <alignment horizontal="left"/>
    </xf>
    <xf numFmtId="0" fontId="82" fillId="0" borderId="79" xfId="0" applyFont="1" applyBorder="1" applyAlignment="1">
      <alignment horizontal="left"/>
    </xf>
    <xf numFmtId="0" fontId="47" fillId="0" borderId="81" xfId="0" applyFont="1" applyBorder="1" applyAlignment="1">
      <alignment horizontal="left"/>
    </xf>
    <xf numFmtId="0" fontId="78" fillId="0" borderId="82" xfId="0" applyFont="1" applyBorder="1" applyAlignment="1">
      <alignment horizontal="left"/>
    </xf>
    <xf numFmtId="0" fontId="79" fillId="0" borderId="73" xfId="0" applyFont="1" applyBorder="1" applyAlignment="1">
      <alignment horizontal="left"/>
    </xf>
    <xf numFmtId="0" fontId="22" fillId="0" borderId="77" xfId="0" applyFont="1" applyBorder="1" applyAlignment="1">
      <alignment horizontal="left"/>
    </xf>
    <xf numFmtId="0" fontId="2" fillId="0" borderId="66" xfId="0" applyFont="1" applyBorder="1" applyAlignment="1">
      <alignment horizontal="left"/>
    </xf>
    <xf numFmtId="0" fontId="22" fillId="0" borderId="15" xfId="0" applyFont="1" applyBorder="1"/>
    <xf numFmtId="2" fontId="22" fillId="0" borderId="22" xfId="0" applyNumberFormat="1" applyFont="1" applyBorder="1" applyAlignment="1">
      <alignment horizontal="left"/>
    </xf>
    <xf numFmtId="2" fontId="79" fillId="0" borderId="23" xfId="0" applyNumberFormat="1" applyFont="1" applyBorder="1" applyAlignment="1">
      <alignment horizontal="left"/>
    </xf>
    <xf numFmtId="0" fontId="53" fillId="0" borderId="15" xfId="0" applyFont="1" applyBorder="1"/>
    <xf numFmtId="164" fontId="14" fillId="0" borderId="68" xfId="0" applyNumberFormat="1" applyFont="1" applyBorder="1" applyAlignment="1">
      <alignment horizontal="center"/>
    </xf>
    <xf numFmtId="0" fontId="47" fillId="0" borderId="22" xfId="0" applyFont="1" applyBorder="1" applyAlignment="1">
      <alignment horizontal="left"/>
    </xf>
    <xf numFmtId="0" fontId="2" fillId="0" borderId="65" xfId="0" applyFont="1" applyBorder="1"/>
    <xf numFmtId="0" fontId="22" fillId="0" borderId="77" xfId="0" applyFont="1" applyFill="1" applyBorder="1"/>
    <xf numFmtId="0" fontId="78" fillId="0" borderId="82" xfId="0" applyFont="1" applyFill="1" applyBorder="1" applyAlignment="1">
      <alignment horizontal="left"/>
    </xf>
    <xf numFmtId="0" fontId="29" fillId="0" borderId="0" xfId="0" applyFont="1" applyFill="1" applyBorder="1"/>
    <xf numFmtId="0" fontId="28" fillId="0" borderId="82" xfId="0" applyFont="1" applyFill="1" applyBorder="1" applyAlignment="1">
      <alignment horizontal="left"/>
    </xf>
    <xf numFmtId="0" fontId="70" fillId="0" borderId="41" xfId="0" applyFont="1" applyBorder="1"/>
    <xf numFmtId="0" fontId="2" fillId="0" borderId="81" xfId="0" applyFont="1" applyBorder="1"/>
    <xf numFmtId="0" fontId="2" fillId="0" borderId="71" xfId="0" applyFont="1" applyBorder="1" applyAlignment="1">
      <alignment horizontal="center"/>
    </xf>
    <xf numFmtId="0" fontId="2" fillId="0" borderId="78" xfId="0" applyFont="1" applyBorder="1" applyAlignment="1">
      <alignment horizontal="center"/>
    </xf>
    <xf numFmtId="164" fontId="14" fillId="0" borderId="68" xfId="0" applyNumberFormat="1" applyFont="1" applyBorder="1" applyAlignment="1"/>
    <xf numFmtId="0" fontId="14" fillId="0" borderId="68" xfId="0" applyFont="1" applyBorder="1" applyAlignment="1"/>
    <xf numFmtId="0" fontId="14" fillId="0" borderId="54" xfId="0" applyFont="1" applyBorder="1" applyAlignment="1"/>
    <xf numFmtId="0" fontId="14" fillId="0" borderId="57" xfId="0" applyFont="1" applyBorder="1" applyAlignment="1"/>
    <xf numFmtId="0" fontId="2" fillId="0" borderId="55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3" fillId="0" borderId="77" xfId="0" applyFont="1" applyFill="1" applyBorder="1" applyAlignment="1">
      <alignment horizontal="left"/>
    </xf>
    <xf numFmtId="0" fontId="81" fillId="0" borderId="79" xfId="0" applyFont="1" applyFill="1" applyBorder="1" applyAlignment="1">
      <alignment horizontal="left"/>
    </xf>
    <xf numFmtId="0" fontId="61" fillId="0" borderId="77" xfId="0" applyFont="1" applyFill="1" applyBorder="1" applyAlignment="1">
      <alignment horizontal="left"/>
    </xf>
    <xf numFmtId="0" fontId="82" fillId="0" borderId="79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70" fillId="0" borderId="3" xfId="0" applyFont="1" applyBorder="1"/>
    <xf numFmtId="0" fontId="14" fillId="0" borderId="68" xfId="0" applyFont="1" applyBorder="1"/>
    <xf numFmtId="0" fontId="4" fillId="0" borderId="17" xfId="0" applyFont="1" applyBorder="1"/>
    <xf numFmtId="0" fontId="79" fillId="0" borderId="67" xfId="0" applyFont="1" applyBorder="1" applyAlignment="1">
      <alignment horizontal="left"/>
    </xf>
    <xf numFmtId="0" fontId="33" fillId="0" borderId="31" xfId="0" applyFont="1" applyFill="1" applyBorder="1"/>
    <xf numFmtId="0" fontId="0" fillId="0" borderId="31" xfId="0" applyBorder="1" applyAlignment="1">
      <alignment horizontal="right"/>
    </xf>
    <xf numFmtId="0" fontId="49" fillId="0" borderId="18" xfId="0" applyFont="1" applyBorder="1"/>
    <xf numFmtId="0" fontId="5" fillId="0" borderId="33" xfId="0" applyFont="1" applyBorder="1"/>
    <xf numFmtId="0" fontId="81" fillId="0" borderId="15" xfId="0" applyFont="1" applyBorder="1"/>
    <xf numFmtId="2" fontId="44" fillId="0" borderId="77" xfId="0" applyNumberFormat="1" applyFont="1" applyBorder="1" applyAlignment="1">
      <alignment horizontal="left"/>
    </xf>
    <xf numFmtId="0" fontId="83" fillId="0" borderId="82" xfId="0" applyFont="1" applyBorder="1" applyAlignment="1">
      <alignment horizontal="left"/>
    </xf>
    <xf numFmtId="49" fontId="14" fillId="0" borderId="68" xfId="0" applyNumberFormat="1" applyFont="1" applyBorder="1" applyAlignment="1">
      <alignment horizontal="left"/>
    </xf>
    <xf numFmtId="0" fontId="22" fillId="0" borderId="59" xfId="0" applyFont="1" applyBorder="1"/>
    <xf numFmtId="0" fontId="83" fillId="0" borderId="67" xfId="0" applyFont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8" fillId="0" borderId="0" xfId="0" applyNumberFormat="1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0" fontId="68" fillId="0" borderId="0" xfId="0" applyFont="1" applyFill="1" applyBorder="1"/>
    <xf numFmtId="0" fontId="69" fillId="0" borderId="62" xfId="0" applyFont="1" applyBorder="1"/>
    <xf numFmtId="0" fontId="2" fillId="0" borderId="31" xfId="0" applyFont="1" applyBorder="1" applyAlignment="1">
      <alignment horizontal="left"/>
    </xf>
    <xf numFmtId="0" fontId="2" fillId="0" borderId="55" xfId="0" applyFont="1" applyBorder="1" applyAlignment="1">
      <alignment horizontal="left"/>
    </xf>
    <xf numFmtId="0" fontId="22" fillId="0" borderId="80" xfId="0" applyFont="1" applyBorder="1"/>
    <xf numFmtId="0" fontId="22" fillId="0" borderId="81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2" fillId="0" borderId="56" xfId="0" applyFont="1" applyBorder="1" applyAlignment="1">
      <alignment horizontal="left"/>
    </xf>
    <xf numFmtId="0" fontId="2" fillId="0" borderId="78" xfId="0" applyFont="1" applyBorder="1" applyAlignment="1">
      <alignment horizontal="left"/>
    </xf>
    <xf numFmtId="0" fontId="47" fillId="0" borderId="77" xfId="0" applyFont="1" applyBorder="1"/>
    <xf numFmtId="0" fontId="47" fillId="0" borderId="70" xfId="0" applyFont="1" applyBorder="1"/>
    <xf numFmtId="0" fontId="53" fillId="0" borderId="17" xfId="0" applyFont="1" applyBorder="1"/>
    <xf numFmtId="0" fontId="78" fillId="0" borderId="73" xfId="0" applyFont="1" applyBorder="1" applyAlignment="1">
      <alignment horizontal="left"/>
    </xf>
    <xf numFmtId="0" fontId="83" fillId="0" borderId="23" xfId="0" applyFont="1" applyBorder="1" applyAlignment="1">
      <alignment horizontal="left"/>
    </xf>
    <xf numFmtId="0" fontId="28" fillId="0" borderId="77" xfId="0" applyFont="1" applyBorder="1" applyAlignment="1">
      <alignment horizontal="left"/>
    </xf>
    <xf numFmtId="0" fontId="48" fillId="0" borderId="14" xfId="0" applyFont="1" applyBorder="1"/>
    <xf numFmtId="0" fontId="49" fillId="0" borderId="15" xfId="0" applyFont="1" applyBorder="1"/>
    <xf numFmtId="0" fontId="53" fillId="0" borderId="41" xfId="0" applyFont="1" applyBorder="1"/>
    <xf numFmtId="0" fontId="2" fillId="0" borderId="74" xfId="0" applyFont="1" applyBorder="1"/>
    <xf numFmtId="0" fontId="84" fillId="0" borderId="0" xfId="0" applyFont="1" applyFill="1" applyBorder="1" applyAlignment="1">
      <alignment horizontal="left"/>
    </xf>
    <xf numFmtId="0" fontId="14" fillId="0" borderId="21" xfId="0" applyFont="1" applyFill="1" applyBorder="1"/>
    <xf numFmtId="0" fontId="53" fillId="0" borderId="33" xfId="0" applyFont="1" applyFill="1" applyBorder="1"/>
    <xf numFmtId="0" fontId="73" fillId="0" borderId="77" xfId="0" applyFont="1" applyFill="1" applyBorder="1"/>
    <xf numFmtId="0" fontId="73" fillId="0" borderId="58" xfId="0" applyFont="1" applyFill="1" applyBorder="1"/>
    <xf numFmtId="0" fontId="47" fillId="0" borderId="77" xfId="0" applyFont="1" applyFill="1" applyBorder="1"/>
    <xf numFmtId="0" fontId="59" fillId="0" borderId="77" xfId="0" applyFont="1" applyFill="1" applyBorder="1" applyAlignment="1">
      <alignment horizontal="left"/>
    </xf>
    <xf numFmtId="0" fontId="86" fillId="0" borderId="79" xfId="0" applyFont="1" applyFill="1" applyBorder="1" applyAlignment="1">
      <alignment horizontal="left"/>
    </xf>
    <xf numFmtId="0" fontId="2" fillId="0" borderId="81" xfId="0" applyFont="1" applyFill="1" applyBorder="1"/>
    <xf numFmtId="0" fontId="83" fillId="0" borderId="82" xfId="0" applyFont="1" applyFill="1" applyBorder="1" applyAlignment="1">
      <alignment horizontal="left"/>
    </xf>
    <xf numFmtId="0" fontId="33" fillId="0" borderId="22" xfId="0" applyFont="1" applyFill="1" applyBorder="1"/>
    <xf numFmtId="0" fontId="14" fillId="0" borderId="66" xfId="0" applyFont="1" applyFill="1" applyBorder="1" applyAlignment="1">
      <alignment horizontal="left"/>
    </xf>
    <xf numFmtId="0" fontId="84" fillId="0" borderId="69" xfId="0" applyFont="1" applyFill="1" applyBorder="1" applyAlignment="1">
      <alignment horizontal="left"/>
    </xf>
    <xf numFmtId="0" fontId="60" fillId="0" borderId="41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53" fillId="0" borderId="25" xfId="0" applyFont="1" applyBorder="1"/>
    <xf numFmtId="0" fontId="81" fillId="0" borderId="26" xfId="0" applyFont="1" applyBorder="1"/>
    <xf numFmtId="0" fontId="53" fillId="0" borderId="24" xfId="0" applyFont="1" applyBorder="1"/>
    <xf numFmtId="0" fontId="47" fillId="0" borderId="21" xfId="0" applyFont="1" applyBorder="1"/>
    <xf numFmtId="0" fontId="5" fillId="0" borderId="14" xfId="0" applyFont="1" applyBorder="1"/>
    <xf numFmtId="0" fontId="49" fillId="0" borderId="14" xfId="0" applyFont="1" applyBorder="1"/>
    <xf numFmtId="0" fontId="79" fillId="0" borderId="82" xfId="0" applyFont="1" applyBorder="1" applyAlignment="1">
      <alignment horizontal="left"/>
    </xf>
    <xf numFmtId="0" fontId="22" fillId="0" borderId="37" xfId="0" applyFont="1" applyBorder="1"/>
    <xf numFmtId="0" fontId="22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79" fillId="0" borderId="69" xfId="0" applyFont="1" applyBorder="1" applyAlignment="1">
      <alignment horizontal="left"/>
    </xf>
    <xf numFmtId="0" fontId="22" fillId="0" borderId="35" xfId="0" applyFont="1" applyBorder="1"/>
    <xf numFmtId="0" fontId="2" fillId="0" borderId="29" xfId="0" applyFont="1" applyBorder="1"/>
    <xf numFmtId="0" fontId="56" fillId="0" borderId="81" xfId="0" applyFont="1" applyBorder="1" applyAlignment="1">
      <alignment horizontal="left"/>
    </xf>
    <xf numFmtId="0" fontId="81" fillId="0" borderId="67" xfId="0" applyFont="1" applyBorder="1" applyAlignment="1">
      <alignment horizontal="left"/>
    </xf>
    <xf numFmtId="0" fontId="2" fillId="0" borderId="36" xfId="0" applyFont="1" applyBorder="1" applyAlignment="1">
      <alignment horizontal="center"/>
    </xf>
    <xf numFmtId="0" fontId="0" fillId="0" borderId="78" xfId="0" applyBorder="1"/>
    <xf numFmtId="0" fontId="0" fillId="0" borderId="71" xfId="0" applyBorder="1"/>
    <xf numFmtId="0" fontId="64" fillId="0" borderId="41" xfId="0" applyFont="1" applyFill="1" applyBorder="1"/>
    <xf numFmtId="0" fontId="22" fillId="0" borderId="77" xfId="0" applyFont="1" applyBorder="1"/>
    <xf numFmtId="0" fontId="49" fillId="0" borderId="73" xfId="0" applyFont="1" applyBorder="1"/>
    <xf numFmtId="0" fontId="49" fillId="0" borderId="78" xfId="0" applyFont="1" applyBorder="1"/>
    <xf numFmtId="0" fontId="17" fillId="0" borderId="77" xfId="0" applyFont="1" applyBorder="1" applyAlignment="1">
      <alignment horizontal="left"/>
    </xf>
    <xf numFmtId="2" fontId="2" fillId="0" borderId="22" xfId="0" applyNumberFormat="1" applyFont="1" applyBorder="1" applyAlignment="1">
      <alignment horizontal="left"/>
    </xf>
    <xf numFmtId="2" fontId="77" fillId="0" borderId="77" xfId="0" applyNumberFormat="1" applyFont="1" applyBorder="1" applyAlignment="1">
      <alignment horizontal="left"/>
    </xf>
    <xf numFmtId="0" fontId="0" fillId="0" borderId="4" xfId="0" applyBorder="1"/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left"/>
    </xf>
    <xf numFmtId="0" fontId="53" fillId="0" borderId="10" xfId="0" applyFont="1" applyBorder="1"/>
    <xf numFmtId="0" fontId="81" fillId="0" borderId="10" xfId="0" applyFont="1" applyBorder="1"/>
    <xf numFmtId="0" fontId="33" fillId="0" borderId="77" xfId="0" applyFont="1" applyBorder="1"/>
    <xf numFmtId="0" fontId="0" fillId="0" borderId="75" xfId="0" applyBorder="1"/>
    <xf numFmtId="0" fontId="79" fillId="0" borderId="77" xfId="0" applyFont="1" applyBorder="1" applyAlignment="1">
      <alignment horizontal="left"/>
    </xf>
    <xf numFmtId="0" fontId="0" fillId="0" borderId="79" xfId="0" applyBorder="1"/>
    <xf numFmtId="167" fontId="14" fillId="0" borderId="81" xfId="0" applyNumberFormat="1" applyFont="1" applyBorder="1" applyAlignment="1">
      <alignment horizontal="left"/>
    </xf>
    <xf numFmtId="167" fontId="85" fillId="0" borderId="82" xfId="0" applyNumberFormat="1" applyFont="1" applyBorder="1" applyAlignment="1">
      <alignment horizontal="left"/>
    </xf>
    <xf numFmtId="0" fontId="14" fillId="0" borderId="68" xfId="0" applyFont="1" applyBorder="1" applyAlignment="1">
      <alignment horizontal="center"/>
    </xf>
    <xf numFmtId="0" fontId="53" fillId="0" borderId="2" xfId="0" applyFont="1" applyBorder="1"/>
    <xf numFmtId="0" fontId="22" fillId="0" borderId="3" xfId="0" applyFont="1" applyBorder="1"/>
    <xf numFmtId="0" fontId="22" fillId="0" borderId="70" xfId="0" applyFont="1" applyBorder="1"/>
    <xf numFmtId="164" fontId="14" fillId="0" borderId="24" xfId="0" applyNumberFormat="1" applyFont="1" applyBorder="1" applyAlignment="1">
      <alignment horizontal="center"/>
    </xf>
    <xf numFmtId="0" fontId="2" fillId="0" borderId="37" xfId="0" applyFont="1" applyBorder="1"/>
    <xf numFmtId="0" fontId="0" fillId="0" borderId="56" xfId="0" applyBorder="1"/>
    <xf numFmtId="0" fontId="74" fillId="0" borderId="54" xfId="0" applyFont="1" applyBorder="1" applyAlignment="1">
      <alignment horizontal="left"/>
    </xf>
    <xf numFmtId="0" fontId="2" fillId="0" borderId="78" xfId="0" applyFont="1" applyFill="1" applyBorder="1" applyAlignment="1">
      <alignment horizontal="left"/>
    </xf>
    <xf numFmtId="165" fontId="14" fillId="0" borderId="77" xfId="0" applyNumberFormat="1" applyFont="1" applyFill="1" applyBorder="1" applyAlignment="1">
      <alignment horizontal="left"/>
    </xf>
    <xf numFmtId="0" fontId="4" fillId="0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2" fontId="77" fillId="0" borderId="0" xfId="0" applyNumberFormat="1" applyFont="1" applyFill="1" applyBorder="1" applyAlignment="1">
      <alignment horizontal="left"/>
    </xf>
    <xf numFmtId="0" fontId="72" fillId="0" borderId="0" xfId="0" applyFont="1" applyFill="1" applyBorder="1"/>
    <xf numFmtId="0" fontId="0" fillId="0" borderId="0" xfId="0" applyFont="1" applyFill="1" applyBorder="1" applyAlignment="1"/>
    <xf numFmtId="0" fontId="9" fillId="0" borderId="0" xfId="0" applyFont="1" applyFill="1" applyBorder="1"/>
    <xf numFmtId="0" fontId="24" fillId="0" borderId="0" xfId="0" applyFont="1" applyFill="1" applyBorder="1"/>
    <xf numFmtId="0" fontId="84" fillId="0" borderId="0" xfId="0" applyFont="1" applyFill="1" applyBorder="1"/>
    <xf numFmtId="0" fontId="83" fillId="0" borderId="0" xfId="0" applyFont="1" applyFill="1" applyBorder="1"/>
    <xf numFmtId="0" fontId="64" fillId="0" borderId="0" xfId="0" applyFont="1" applyFill="1" applyBorder="1"/>
    <xf numFmtId="0" fontId="79" fillId="0" borderId="0" xfId="0" applyFont="1" applyFill="1" applyBorder="1"/>
    <xf numFmtId="165" fontId="85" fillId="0" borderId="0" xfId="0" applyNumberFormat="1" applyFont="1" applyFill="1" applyBorder="1" applyAlignment="1">
      <alignment horizontal="left"/>
    </xf>
    <xf numFmtId="9" fontId="0" fillId="0" borderId="0" xfId="0" applyNumberFormat="1" applyFill="1" applyBorder="1"/>
    <xf numFmtId="0" fontId="35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left"/>
    </xf>
    <xf numFmtId="2" fontId="84" fillId="0" borderId="0" xfId="0" applyNumberFormat="1" applyFont="1" applyFill="1" applyBorder="1" applyAlignment="1">
      <alignment horizontal="left"/>
    </xf>
    <xf numFmtId="167" fontId="85" fillId="0" borderId="0" xfId="0" applyNumberFormat="1" applyFont="1" applyFill="1" applyBorder="1" applyAlignment="1">
      <alignment horizontal="left"/>
    </xf>
    <xf numFmtId="0" fontId="60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71" fillId="0" borderId="0" xfId="0" applyFont="1" applyFill="1" applyBorder="1"/>
    <xf numFmtId="0" fontId="91" fillId="0" borderId="0" xfId="0" applyFont="1" applyFill="1" applyBorder="1"/>
    <xf numFmtId="2" fontId="73" fillId="0" borderId="0" xfId="0" applyNumberFormat="1" applyFont="1" applyFill="1" applyBorder="1" applyAlignment="1">
      <alignment horizontal="left"/>
    </xf>
    <xf numFmtId="165" fontId="28" fillId="0" borderId="0" xfId="0" applyNumberFormat="1" applyFont="1" applyFill="1" applyBorder="1" applyAlignment="1">
      <alignment horizontal="left"/>
    </xf>
    <xf numFmtId="0" fontId="73" fillId="0" borderId="0" xfId="0" applyFont="1" applyFill="1" applyBorder="1"/>
    <xf numFmtId="0" fontId="7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86" fillId="0" borderId="0" xfId="0" applyFont="1" applyFill="1" applyBorder="1" applyAlignment="1">
      <alignment horizontal="left"/>
    </xf>
    <xf numFmtId="2" fontId="17" fillId="0" borderId="0" xfId="0" applyNumberFormat="1" applyFont="1" applyFill="1" applyBorder="1" applyAlignment="1">
      <alignment horizontal="left"/>
    </xf>
    <xf numFmtId="0" fontId="83" fillId="0" borderId="67" xfId="0" applyFont="1" applyFill="1" applyBorder="1" applyAlignment="1">
      <alignment horizontal="left"/>
    </xf>
    <xf numFmtId="0" fontId="17" fillId="0" borderId="57" xfId="0" applyFont="1" applyBorder="1"/>
    <xf numFmtId="0" fontId="57" fillId="0" borderId="64" xfId="0" applyFont="1" applyFill="1" applyBorder="1"/>
    <xf numFmtId="0" fontId="48" fillId="0" borderId="2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47" fillId="0" borderId="8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70" fillId="0" borderId="0" xfId="0" applyFont="1"/>
    <xf numFmtId="0" fontId="58" fillId="0" borderId="0" xfId="0" applyFont="1" applyAlignment="1">
      <alignment horizontal="center"/>
    </xf>
    <xf numFmtId="0" fontId="14" fillId="0" borderId="0" xfId="0" applyFont="1"/>
    <xf numFmtId="0" fontId="22" fillId="0" borderId="0" xfId="0" applyFont="1" applyAlignment="1">
      <alignment horizontal="left"/>
    </xf>
    <xf numFmtId="49" fontId="14" fillId="0" borderId="0" xfId="0" applyNumberFormat="1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1" fillId="0" borderId="0" xfId="0" applyNumberFormat="1" applyFont="1"/>
    <xf numFmtId="0" fontId="71" fillId="0" borderId="0" xfId="0" applyFont="1"/>
    <xf numFmtId="2" fontId="14" fillId="0" borderId="0" xfId="0" applyNumberFormat="1" applyFont="1" applyAlignment="1">
      <alignment horizontal="center"/>
    </xf>
    <xf numFmtId="0" fontId="23" fillId="0" borderId="0" xfId="0" applyFont="1"/>
    <xf numFmtId="0" fontId="26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166" fontId="31" fillId="0" borderId="0" xfId="0" applyNumberFormat="1" applyFont="1"/>
    <xf numFmtId="165" fontId="31" fillId="0" borderId="0" xfId="0" applyNumberFormat="1" applyFont="1"/>
    <xf numFmtId="2" fontId="31" fillId="0" borderId="0" xfId="0" applyNumberFormat="1" applyFont="1"/>
    <xf numFmtId="0" fontId="33" fillId="0" borderId="0" xfId="0" applyFont="1" applyAlignment="1">
      <alignment horizontal="left"/>
    </xf>
    <xf numFmtId="164" fontId="14" fillId="0" borderId="0" xfId="0" applyNumberFormat="1" applyFont="1" applyAlignment="1">
      <alignment horizontal="left"/>
    </xf>
    <xf numFmtId="0" fontId="17" fillId="0" borderId="54" xfId="0" applyFont="1" applyBorder="1" applyAlignment="1">
      <alignment horizontal="center"/>
    </xf>
    <xf numFmtId="166" fontId="17" fillId="0" borderId="81" xfId="0" applyNumberFormat="1" applyFont="1" applyBorder="1" applyAlignment="1">
      <alignment horizontal="center"/>
    </xf>
    <xf numFmtId="0" fontId="17" fillId="0" borderId="36" xfId="0" applyFont="1" applyBorder="1" applyAlignment="1">
      <alignment horizontal="center"/>
    </xf>
    <xf numFmtId="2" fontId="18" fillId="0" borderId="81" xfId="0" applyNumberFormat="1" applyFont="1" applyBorder="1" applyAlignment="1">
      <alignment horizontal="center"/>
    </xf>
    <xf numFmtId="0" fontId="2" fillId="0" borderId="58" xfId="0" applyFont="1" applyBorder="1"/>
    <xf numFmtId="0" fontId="22" fillId="0" borderId="56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8" fillId="0" borderId="58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9" xfId="0" applyFont="1" applyBorder="1" applyAlignment="1">
      <alignment horizontal="center"/>
    </xf>
    <xf numFmtId="0" fontId="75" fillId="0" borderId="77" xfId="0" applyFont="1" applyBorder="1" applyAlignment="1">
      <alignment horizontal="center"/>
    </xf>
    <xf numFmtId="0" fontId="14" fillId="0" borderId="77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14" fillId="0" borderId="70" xfId="0" applyFont="1" applyBorder="1" applyAlignment="1">
      <alignment horizontal="center"/>
    </xf>
    <xf numFmtId="2" fontId="14" fillId="0" borderId="38" xfId="0" applyNumberFormat="1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7" fillId="0" borderId="70" xfId="0" applyFont="1" applyBorder="1" applyAlignment="1">
      <alignment horizontal="center"/>
    </xf>
    <xf numFmtId="2" fontId="14" fillId="0" borderId="77" xfId="0" applyNumberFormat="1" applyFont="1" applyBorder="1" applyAlignment="1">
      <alignment horizontal="center"/>
    </xf>
    <xf numFmtId="0" fontId="14" fillId="0" borderId="64" xfId="0" applyFont="1" applyFill="1" applyBorder="1" applyAlignment="1">
      <alignment horizontal="center"/>
    </xf>
    <xf numFmtId="0" fontId="14" fillId="0" borderId="77" xfId="0" applyFont="1" applyFill="1" applyBorder="1" applyAlignment="1">
      <alignment horizontal="center"/>
    </xf>
    <xf numFmtId="2" fontId="18" fillId="0" borderId="77" xfId="0" applyNumberFormat="1" applyFont="1" applyFill="1" applyBorder="1" applyAlignment="1">
      <alignment horizontal="center"/>
    </xf>
    <xf numFmtId="0" fontId="14" fillId="0" borderId="80" xfId="0" applyFont="1" applyBorder="1" applyAlignment="1">
      <alignment horizontal="center"/>
    </xf>
    <xf numFmtId="2" fontId="14" fillId="0" borderId="81" xfId="0" applyNumberFormat="1" applyFont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0" fillId="0" borderId="56" xfId="0" applyBorder="1" applyAlignment="1">
      <alignment horizontal="center"/>
    </xf>
    <xf numFmtId="166" fontId="14" fillId="0" borderId="77" xfId="0" applyNumberFormat="1" applyFont="1" applyBorder="1" applyAlignment="1">
      <alignment horizontal="center"/>
    </xf>
    <xf numFmtId="2" fontId="0" fillId="0" borderId="0" xfId="0" applyNumberFormat="1" applyBorder="1"/>
    <xf numFmtId="0" fontId="33" fillId="0" borderId="0" xfId="0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66" fontId="75" fillId="0" borderId="77" xfId="0" applyNumberFormat="1" applyFont="1" applyBorder="1" applyAlignment="1">
      <alignment horizontal="center"/>
    </xf>
    <xf numFmtId="2" fontId="14" fillId="0" borderId="68" xfId="0" applyNumberFormat="1" applyFont="1" applyBorder="1" applyAlignment="1">
      <alignment horizontal="center"/>
    </xf>
    <xf numFmtId="2" fontId="14" fillId="0" borderId="78" xfId="0" applyNumberFormat="1" applyFont="1" applyBorder="1" applyAlignment="1">
      <alignment horizontal="center"/>
    </xf>
    <xf numFmtId="0" fontId="22" fillId="0" borderId="77" xfId="0" applyFont="1" applyBorder="1" applyAlignment="1">
      <alignment horizontal="center"/>
    </xf>
    <xf numFmtId="0" fontId="2" fillId="0" borderId="38" xfId="0" applyFont="1" applyFill="1" applyBorder="1"/>
    <xf numFmtId="9" fontId="16" fillId="4" borderId="73" xfId="0" applyNumberFormat="1" applyFont="1" applyFill="1" applyBorder="1" applyAlignment="1">
      <alignment horizontal="center"/>
    </xf>
    <xf numFmtId="165" fontId="41" fillId="0" borderId="66" xfId="0" applyNumberFormat="1" applyFont="1" applyBorder="1" applyAlignment="1">
      <alignment horizontal="center"/>
    </xf>
    <xf numFmtId="0" fontId="22" fillId="0" borderId="42" xfId="0" applyFont="1" applyBorder="1" applyAlignment="1">
      <alignment horizontal="left"/>
    </xf>
    <xf numFmtId="0" fontId="0" fillId="0" borderId="58" xfId="0" applyBorder="1"/>
    <xf numFmtId="9" fontId="0" fillId="0" borderId="58" xfId="0" applyNumberFormat="1" applyBorder="1"/>
    <xf numFmtId="0" fontId="0" fillId="0" borderId="62" xfId="0" applyFont="1" applyBorder="1"/>
    <xf numFmtId="0" fontId="0" fillId="0" borderId="42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85" xfId="0" applyFont="1" applyBorder="1"/>
    <xf numFmtId="0" fontId="0" fillId="0" borderId="16" xfId="0" applyFont="1" applyBorder="1" applyAlignment="1">
      <alignment horizontal="center"/>
    </xf>
    <xf numFmtId="0" fontId="74" fillId="0" borderId="68" xfId="0" applyFont="1" applyBorder="1" applyAlignment="1">
      <alignment horizontal="left"/>
    </xf>
    <xf numFmtId="0" fontId="33" fillId="0" borderId="15" xfId="0" applyFont="1" applyBorder="1"/>
    <xf numFmtId="0" fontId="33" fillId="0" borderId="31" xfId="0" applyFont="1" applyBorder="1"/>
    <xf numFmtId="0" fontId="70" fillId="0" borderId="14" xfId="0" applyFont="1" applyBorder="1"/>
    <xf numFmtId="0" fontId="53" fillId="0" borderId="10" xfId="0" applyFont="1" applyBorder="1" applyAlignment="1"/>
    <xf numFmtId="0" fontId="49" fillId="0" borderId="41" xfId="0" applyFont="1" applyBorder="1" applyAlignment="1">
      <alignment horizontal="left"/>
    </xf>
    <xf numFmtId="0" fontId="53" fillId="0" borderId="33" xfId="0" applyFont="1" applyBorder="1" applyAlignment="1"/>
    <xf numFmtId="0" fontId="79" fillId="0" borderId="75" xfId="0" applyFont="1" applyFill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79" fillId="0" borderId="13" xfId="0" applyFont="1" applyBorder="1"/>
    <xf numFmtId="0" fontId="2" fillId="0" borderId="15" xfId="0" applyFont="1" applyFill="1" applyBorder="1" applyAlignment="1">
      <alignment horizontal="left"/>
    </xf>
    <xf numFmtId="0" fontId="0" fillId="0" borderId="22" xfId="0" applyFill="1" applyBorder="1"/>
    <xf numFmtId="0" fontId="0" fillId="0" borderId="23" xfId="0" applyFill="1" applyBorder="1"/>
    <xf numFmtId="0" fontId="14" fillId="0" borderId="22" xfId="0" applyFont="1" applyBorder="1" applyAlignment="1">
      <alignment horizontal="left"/>
    </xf>
    <xf numFmtId="0" fontId="17" fillId="0" borderId="21" xfId="0" applyFont="1" applyFill="1" applyBorder="1" applyAlignment="1"/>
    <xf numFmtId="0" fontId="33" fillId="0" borderId="81" xfId="0" applyFont="1" applyBorder="1"/>
    <xf numFmtId="0" fontId="22" fillId="0" borderId="55" xfId="0" applyFont="1" applyBorder="1"/>
    <xf numFmtId="0" fontId="78" fillId="0" borderId="73" xfId="0" applyFont="1" applyFill="1" applyBorder="1" applyAlignment="1">
      <alignment horizontal="left"/>
    </xf>
    <xf numFmtId="0" fontId="14" fillId="0" borderId="81" xfId="0" applyFont="1" applyFill="1" applyBorder="1" applyAlignment="1">
      <alignment horizontal="left"/>
    </xf>
    <xf numFmtId="0" fontId="84" fillId="0" borderId="75" xfId="0" applyFont="1" applyFill="1" applyBorder="1" applyAlignment="1">
      <alignment horizontal="left"/>
    </xf>
    <xf numFmtId="0" fontId="5" fillId="0" borderId="15" xfId="0" applyFont="1" applyFill="1" applyBorder="1"/>
    <xf numFmtId="2" fontId="14" fillId="0" borderId="77" xfId="0" applyNumberFormat="1" applyFont="1" applyBorder="1" applyAlignment="1">
      <alignment horizontal="left"/>
    </xf>
    <xf numFmtId="2" fontId="84" fillId="0" borderId="79" xfId="0" applyNumberFormat="1" applyFont="1" applyBorder="1" applyAlignment="1">
      <alignment horizontal="left"/>
    </xf>
    <xf numFmtId="0" fontId="44" fillId="0" borderId="77" xfId="0" applyFont="1" applyBorder="1" applyAlignment="1">
      <alignment horizontal="left"/>
    </xf>
    <xf numFmtId="0" fontId="0" fillId="0" borderId="69" xfId="0" applyBorder="1"/>
    <xf numFmtId="0" fontId="81" fillId="0" borderId="0" xfId="0" applyFont="1" applyBorder="1" applyAlignment="1">
      <alignment horizontal="left"/>
    </xf>
    <xf numFmtId="165" fontId="83" fillId="0" borderId="79" xfId="0" applyNumberFormat="1" applyFont="1" applyBorder="1" applyAlignment="1">
      <alignment horizontal="left"/>
    </xf>
    <xf numFmtId="0" fontId="70" fillId="0" borderId="17" xfId="0" applyFont="1" applyBorder="1"/>
    <xf numFmtId="0" fontId="7" fillId="0" borderId="71" xfId="0" applyFont="1" applyBorder="1" applyAlignment="1">
      <alignment horizontal="center"/>
    </xf>
    <xf numFmtId="0" fontId="14" fillId="0" borderId="77" xfId="0" applyFont="1" applyFill="1" applyBorder="1"/>
    <xf numFmtId="0" fontId="57" fillId="0" borderId="77" xfId="0" applyFont="1" applyBorder="1" applyAlignment="1">
      <alignment horizontal="left"/>
    </xf>
    <xf numFmtId="0" fontId="69" fillId="0" borderId="24" xfId="0" applyFont="1" applyFill="1" applyBorder="1"/>
    <xf numFmtId="0" fontId="33" fillId="0" borderId="78" xfId="0" applyFont="1" applyBorder="1" applyAlignment="1">
      <alignment horizontal="left"/>
    </xf>
    <xf numFmtId="0" fontId="8" fillId="0" borderId="15" xfId="0" applyFont="1" applyBorder="1"/>
    <xf numFmtId="0" fontId="84" fillId="0" borderId="7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9" fillId="0" borderId="27" xfId="0" applyFont="1" applyFill="1" applyBorder="1" applyAlignment="1">
      <alignment horizontal="left"/>
    </xf>
    <xf numFmtId="0" fontId="49" fillId="0" borderId="10" xfId="0" applyFont="1" applyFill="1" applyBorder="1"/>
    <xf numFmtId="0" fontId="33" fillId="0" borderId="81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49" fillId="0" borderId="3" xfId="0" applyFont="1" applyFill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80" fillId="0" borderId="7" xfId="0" applyFont="1" applyBorder="1" applyAlignment="1">
      <alignment horizontal="left"/>
    </xf>
    <xf numFmtId="0" fontId="82" fillId="0" borderId="73" xfId="0" applyFont="1" applyBorder="1" applyAlignment="1">
      <alignment horizontal="left"/>
    </xf>
    <xf numFmtId="0" fontId="61" fillId="0" borderId="22" xfId="0" applyFont="1" applyBorder="1" applyAlignment="1">
      <alignment horizontal="left"/>
    </xf>
    <xf numFmtId="0" fontId="82" fillId="0" borderId="23" xfId="0" applyFont="1" applyBorder="1" applyAlignment="1">
      <alignment horizontal="left"/>
    </xf>
    <xf numFmtId="0" fontId="68" fillId="0" borderId="64" xfId="0" applyFont="1" applyBorder="1"/>
    <xf numFmtId="0" fontId="81" fillId="0" borderId="79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0" fontId="47" fillId="0" borderId="22" xfId="0" applyFont="1" applyBorder="1"/>
    <xf numFmtId="0" fontId="17" fillId="0" borderId="17" xfId="0" applyFont="1" applyBorder="1"/>
    <xf numFmtId="0" fontId="17" fillId="0" borderId="24" xfId="0" applyFont="1" applyBorder="1"/>
    <xf numFmtId="0" fontId="17" fillId="0" borderId="33" xfId="0" applyFont="1" applyBorder="1"/>
    <xf numFmtId="0" fontId="17" fillId="0" borderId="24" xfId="0" applyFont="1" applyFill="1" applyBorder="1"/>
    <xf numFmtId="0" fontId="53" fillId="0" borderId="0" xfId="0" applyFont="1" applyBorder="1"/>
    <xf numFmtId="0" fontId="83" fillId="0" borderId="27" xfId="0" applyFont="1" applyBorder="1" applyAlignment="1">
      <alignment horizontal="left"/>
    </xf>
    <xf numFmtId="0" fontId="78" fillId="0" borderId="0" xfId="0" applyFont="1" applyBorder="1" applyAlignment="1">
      <alignment horizontal="left"/>
    </xf>
    <xf numFmtId="0" fontId="80" fillId="0" borderId="79" xfId="0" applyFont="1" applyBorder="1" applyAlignment="1">
      <alignment horizontal="left"/>
    </xf>
    <xf numFmtId="0" fontId="70" fillId="0" borderId="0" xfId="0" applyFont="1" applyBorder="1"/>
    <xf numFmtId="0" fontId="83" fillId="0" borderId="0" xfId="0" applyFont="1" applyBorder="1" applyAlignment="1">
      <alignment horizontal="left"/>
    </xf>
    <xf numFmtId="0" fontId="61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53" fillId="0" borderId="31" xfId="0" applyFont="1" applyBorder="1"/>
    <xf numFmtId="0" fontId="14" fillId="0" borderId="24" xfId="0" applyFont="1" applyBorder="1" applyAlignment="1">
      <alignment horizontal="left"/>
    </xf>
    <xf numFmtId="0" fontId="79" fillId="0" borderId="27" xfId="0" applyFont="1" applyBorder="1" applyAlignment="1">
      <alignment horizontal="left"/>
    </xf>
    <xf numFmtId="0" fontId="79" fillId="0" borderId="0" xfId="0" applyFont="1" applyBorder="1"/>
    <xf numFmtId="0" fontId="79" fillId="0" borderId="31" xfId="0" applyFont="1" applyBorder="1"/>
    <xf numFmtId="0" fontId="7" fillId="0" borderId="68" xfId="0" applyFont="1" applyFill="1" applyBorder="1"/>
    <xf numFmtId="0" fontId="0" fillId="0" borderId="71" xfId="0" applyFont="1" applyBorder="1"/>
    <xf numFmtId="0" fontId="47" fillId="0" borderId="80" xfId="0" applyFont="1" applyBorder="1"/>
    <xf numFmtId="0" fontId="33" fillId="0" borderId="55" xfId="0" applyFont="1" applyBorder="1" applyAlignment="1">
      <alignment horizontal="center"/>
    </xf>
    <xf numFmtId="0" fontId="83" fillId="0" borderId="75" xfId="0" applyFont="1" applyBorder="1" applyAlignment="1">
      <alignment horizontal="left"/>
    </xf>
    <xf numFmtId="0" fontId="83" fillId="0" borderId="73" xfId="0" applyFont="1" applyBorder="1" applyAlignment="1">
      <alignment horizontal="left"/>
    </xf>
    <xf numFmtId="0" fontId="44" fillId="0" borderId="81" xfId="0" applyFont="1" applyBorder="1" applyAlignment="1">
      <alignment horizontal="left"/>
    </xf>
    <xf numFmtId="0" fontId="79" fillId="0" borderId="10" xfId="0" applyFont="1" applyBorder="1"/>
    <xf numFmtId="0" fontId="50" fillId="0" borderId="64" xfId="0" applyFont="1" applyFill="1" applyBorder="1"/>
    <xf numFmtId="0" fontId="2" fillId="0" borderId="58" xfId="0" applyFont="1" applyBorder="1" applyAlignment="1">
      <alignment horizontal="left"/>
    </xf>
    <xf numFmtId="0" fontId="28" fillId="0" borderId="60" xfId="0" applyFont="1" applyBorder="1" applyAlignment="1">
      <alignment horizontal="left"/>
    </xf>
    <xf numFmtId="0" fontId="14" fillId="0" borderId="2" xfId="0" applyFont="1" applyFill="1" applyBorder="1" applyAlignment="1">
      <alignment horizontal="left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left"/>
    </xf>
    <xf numFmtId="0" fontId="14" fillId="0" borderId="25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15" xfId="0" applyFont="1" applyFill="1" applyBorder="1"/>
    <xf numFmtId="0" fontId="0" fillId="0" borderId="31" xfId="0" applyFill="1" applyBorder="1" applyAlignment="1">
      <alignment horizontal="right"/>
    </xf>
    <xf numFmtId="0" fontId="53" fillId="0" borderId="14" xfId="0" applyFont="1" applyFill="1" applyBorder="1"/>
    <xf numFmtId="0" fontId="2" fillId="0" borderId="56" xfId="0" applyFont="1" applyFill="1" applyBorder="1" applyAlignment="1">
      <alignment horizontal="center"/>
    </xf>
    <xf numFmtId="0" fontId="98" fillId="0" borderId="14" xfId="0" applyFont="1" applyFill="1" applyBorder="1"/>
    <xf numFmtId="0" fontId="53" fillId="0" borderId="15" xfId="0" applyFont="1" applyFill="1" applyBorder="1"/>
    <xf numFmtId="0" fontId="53" fillId="0" borderId="24" xfId="0" applyFont="1" applyFill="1" applyBorder="1"/>
    <xf numFmtId="0" fontId="5" fillId="0" borderId="3" xfId="0" applyFont="1" applyFill="1" applyBorder="1"/>
    <xf numFmtId="0" fontId="0" fillId="0" borderId="30" xfId="0" applyFill="1" applyBorder="1" applyAlignment="1">
      <alignment horizontal="right"/>
    </xf>
    <xf numFmtId="0" fontId="56" fillId="0" borderId="22" xfId="0" applyFont="1" applyBorder="1" applyAlignment="1">
      <alignment horizontal="left"/>
    </xf>
    <xf numFmtId="0" fontId="99" fillId="0" borderId="4" xfId="0" applyFont="1" applyBorder="1"/>
    <xf numFmtId="0" fontId="2" fillId="0" borderId="38" xfId="0" applyFont="1" applyBorder="1"/>
    <xf numFmtId="0" fontId="49" fillId="0" borderId="71" xfId="0" applyFont="1" applyBorder="1" applyAlignment="1">
      <alignment horizontal="left"/>
    </xf>
    <xf numFmtId="0" fontId="47" fillId="0" borderId="65" xfId="0" applyFont="1" applyBorder="1"/>
    <xf numFmtId="0" fontId="14" fillId="0" borderId="77" xfId="0" applyFont="1" applyBorder="1"/>
    <xf numFmtId="0" fontId="83" fillId="0" borderId="7" xfId="0" applyFont="1" applyBorder="1" applyAlignment="1">
      <alignment horizontal="left"/>
    </xf>
    <xf numFmtId="0" fontId="79" fillId="0" borderId="60" xfId="0" applyFont="1" applyFill="1" applyBorder="1" applyAlignment="1">
      <alignment horizontal="left"/>
    </xf>
    <xf numFmtId="0" fontId="10" fillId="0" borderId="14" xfId="0" applyFont="1" applyBorder="1"/>
    <xf numFmtId="0" fontId="53" fillId="0" borderId="33" xfId="0" applyFont="1" applyBorder="1"/>
    <xf numFmtId="0" fontId="64" fillId="0" borderId="14" xfId="0" applyFont="1" applyBorder="1"/>
    <xf numFmtId="0" fontId="28" fillId="0" borderId="7" xfId="0" applyFont="1" applyBorder="1" applyAlignment="1">
      <alignment horizontal="left"/>
    </xf>
    <xf numFmtId="0" fontId="70" fillId="0" borderId="51" xfId="0" applyFont="1" applyBorder="1"/>
    <xf numFmtId="0" fontId="2" fillId="0" borderId="24" xfId="0" applyFont="1" applyBorder="1"/>
    <xf numFmtId="0" fontId="0" fillId="0" borderId="13" xfId="0" applyFill="1" applyBorder="1"/>
    <xf numFmtId="0" fontId="22" fillId="0" borderId="32" xfId="0" applyFont="1" applyBorder="1"/>
    <xf numFmtId="0" fontId="68" fillId="0" borderId="22" xfId="0" applyFont="1" applyBorder="1"/>
    <xf numFmtId="0" fontId="35" fillId="0" borderId="22" xfId="0" applyFont="1" applyBorder="1" applyAlignment="1">
      <alignment horizontal="center"/>
    </xf>
    <xf numFmtId="0" fontId="22" fillId="0" borderId="66" xfId="0" applyFont="1" applyBorder="1"/>
    <xf numFmtId="0" fontId="28" fillId="0" borderId="69" xfId="0" applyFont="1" applyBorder="1" applyAlignment="1">
      <alignment horizontal="left"/>
    </xf>
    <xf numFmtId="0" fontId="33" fillId="0" borderId="71" xfId="0" applyFont="1" applyBorder="1" applyAlignment="1">
      <alignment horizontal="center"/>
    </xf>
    <xf numFmtId="0" fontId="70" fillId="0" borderId="31" xfId="0" applyFont="1" applyFill="1" applyBorder="1"/>
    <xf numFmtId="0" fontId="69" fillId="0" borderId="2" xfId="0" applyFont="1" applyBorder="1"/>
    <xf numFmtId="0" fontId="83" fillId="0" borderId="18" xfId="0" applyFont="1" applyBorder="1" applyAlignment="1">
      <alignment horizontal="left"/>
    </xf>
    <xf numFmtId="0" fontId="69" fillId="0" borderId="33" xfId="0" applyFont="1" applyBorder="1"/>
    <xf numFmtId="0" fontId="22" fillId="0" borderId="10" xfId="0" applyFont="1" applyBorder="1" applyAlignment="1">
      <alignment horizontal="left"/>
    </xf>
    <xf numFmtId="0" fontId="83" fillId="0" borderId="13" xfId="0" applyFont="1" applyBorder="1" applyAlignment="1">
      <alignment horizontal="left"/>
    </xf>
    <xf numFmtId="0" fontId="77" fillId="0" borderId="64" xfId="0" applyFont="1" applyBorder="1"/>
    <xf numFmtId="0" fontId="14" fillId="0" borderId="83" xfId="0" applyFont="1" applyBorder="1" applyAlignment="1">
      <alignment horizontal="left"/>
    </xf>
    <xf numFmtId="0" fontId="2" fillId="0" borderId="72" xfId="0" applyFont="1" applyBorder="1" applyAlignment="1">
      <alignment horizontal="center"/>
    </xf>
    <xf numFmtId="0" fontId="33" fillId="0" borderId="71" xfId="0" applyFont="1" applyBorder="1" applyAlignment="1">
      <alignment horizontal="left"/>
    </xf>
    <xf numFmtId="0" fontId="33" fillId="0" borderId="56" xfId="0" applyFont="1" applyBorder="1" applyAlignment="1">
      <alignment horizontal="center"/>
    </xf>
    <xf numFmtId="0" fontId="28" fillId="0" borderId="27" xfId="0" applyFont="1" applyBorder="1" applyAlignment="1">
      <alignment horizontal="left"/>
    </xf>
    <xf numFmtId="2" fontId="2" fillId="0" borderId="77" xfId="0" applyNumberFormat="1" applyFont="1" applyBorder="1" applyAlignment="1">
      <alignment horizontal="left"/>
    </xf>
    <xf numFmtId="0" fontId="78" fillId="0" borderId="7" xfId="0" applyFont="1" applyBorder="1" applyAlignment="1">
      <alignment horizontal="left"/>
    </xf>
    <xf numFmtId="0" fontId="0" fillId="0" borderId="12" xfId="0" applyBorder="1"/>
    <xf numFmtId="0" fontId="78" fillId="0" borderId="75" xfId="0" applyFont="1" applyBorder="1" applyAlignment="1">
      <alignment horizontal="left"/>
    </xf>
    <xf numFmtId="0" fontId="60" fillId="0" borderId="15" xfId="0" applyFont="1" applyBorder="1"/>
    <xf numFmtId="0" fontId="22" fillId="0" borderId="58" xfId="0" applyFont="1" applyBorder="1"/>
    <xf numFmtId="0" fontId="79" fillId="0" borderId="60" xfId="0" applyFont="1" applyBorder="1" applyAlignment="1">
      <alignment horizontal="left"/>
    </xf>
    <xf numFmtId="0" fontId="47" fillId="0" borderId="29" xfId="0" applyFont="1" applyBorder="1"/>
    <xf numFmtId="0" fontId="22" fillId="0" borderId="74" xfId="0" applyFont="1" applyBorder="1"/>
    <xf numFmtId="0" fontId="2" fillId="0" borderId="71" xfId="0" applyFont="1" applyBorder="1"/>
    <xf numFmtId="0" fontId="2" fillId="0" borderId="56" xfId="0" applyFont="1" applyBorder="1" applyAlignment="1">
      <alignment horizontal="center"/>
    </xf>
    <xf numFmtId="0" fontId="70" fillId="0" borderId="52" xfId="0" applyFont="1" applyBorder="1"/>
    <xf numFmtId="0" fontId="61" fillId="0" borderId="66" xfId="0" applyFont="1" applyBorder="1" applyAlignment="1">
      <alignment horizontal="left"/>
    </xf>
    <xf numFmtId="0" fontId="82" fillId="0" borderId="67" xfId="0" applyFont="1" applyBorder="1" applyAlignment="1">
      <alignment horizontal="left"/>
    </xf>
    <xf numFmtId="0" fontId="49" fillId="0" borderId="31" xfId="0" applyFont="1" applyBorder="1"/>
    <xf numFmtId="169" fontId="2" fillId="0" borderId="77" xfId="0" applyNumberFormat="1" applyFont="1" applyBorder="1" applyAlignment="1">
      <alignment horizontal="left"/>
    </xf>
    <xf numFmtId="0" fontId="81" fillId="0" borderId="7" xfId="0" applyFont="1" applyBorder="1" applyAlignment="1">
      <alignment horizontal="left"/>
    </xf>
    <xf numFmtId="0" fontId="14" fillId="0" borderId="59" xfId="0" applyFont="1" applyBorder="1"/>
    <xf numFmtId="0" fontId="0" fillId="0" borderId="26" xfId="0" applyFill="1" applyBorder="1" applyAlignment="1">
      <alignment horizontal="center"/>
    </xf>
    <xf numFmtId="2" fontId="83" fillId="0" borderId="79" xfId="0" applyNumberFormat="1" applyFont="1" applyBorder="1" applyAlignment="1">
      <alignment horizontal="left"/>
    </xf>
    <xf numFmtId="0" fontId="29" fillId="0" borderId="36" xfId="0" applyFont="1" applyBorder="1" applyAlignment="1">
      <alignment horizontal="left"/>
    </xf>
    <xf numFmtId="0" fontId="57" fillId="0" borderId="70" xfId="0" applyFont="1" applyFill="1" applyBorder="1"/>
    <xf numFmtId="0" fontId="50" fillId="0" borderId="70" xfId="0" applyFont="1" applyBorder="1" applyAlignment="1">
      <alignment vertical="center"/>
    </xf>
    <xf numFmtId="0" fontId="2" fillId="0" borderId="53" xfId="0" applyFont="1" applyBorder="1"/>
    <xf numFmtId="165" fontId="85" fillId="0" borderId="79" xfId="0" applyNumberFormat="1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2" fillId="0" borderId="36" xfId="0" applyFont="1" applyBorder="1"/>
    <xf numFmtId="0" fontId="2" fillId="0" borderId="1" xfId="0" applyFont="1" applyBorder="1" applyAlignment="1">
      <alignment horizontal="left"/>
    </xf>
    <xf numFmtId="0" fontId="2" fillId="0" borderId="74" xfId="0" applyFont="1" applyFill="1" applyBorder="1"/>
    <xf numFmtId="0" fontId="2" fillId="0" borderId="24" xfId="0" applyFont="1" applyFill="1" applyBorder="1"/>
    <xf numFmtId="0" fontId="79" fillId="0" borderId="26" xfId="0" applyFont="1" applyFill="1" applyBorder="1" applyAlignment="1">
      <alignment horizontal="left"/>
    </xf>
    <xf numFmtId="0" fontId="57" fillId="0" borderId="15" xfId="0" applyFont="1" applyFill="1" applyBorder="1"/>
    <xf numFmtId="0" fontId="100" fillId="0" borderId="15" xfId="0" applyFont="1" applyFill="1" applyBorder="1"/>
    <xf numFmtId="0" fontId="57" fillId="0" borderId="31" xfId="0" applyFont="1" applyFill="1" applyBorder="1"/>
    <xf numFmtId="0" fontId="81" fillId="0" borderId="7" xfId="0" applyFont="1" applyFill="1" applyBorder="1" applyAlignment="1">
      <alignment horizontal="left"/>
    </xf>
    <xf numFmtId="165" fontId="85" fillId="0" borderId="73" xfId="0" applyNumberFormat="1" applyFont="1" applyFill="1" applyBorder="1" applyAlignment="1">
      <alignment horizontal="left"/>
    </xf>
    <xf numFmtId="0" fontId="73" fillId="0" borderId="22" xfId="0" applyFont="1" applyFill="1" applyBorder="1"/>
    <xf numFmtId="0" fontId="2" fillId="0" borderId="53" xfId="0" applyFont="1" applyFill="1" applyBorder="1"/>
    <xf numFmtId="0" fontId="69" fillId="0" borderId="36" xfId="0" applyFont="1" applyBorder="1"/>
    <xf numFmtId="0" fontId="8" fillId="0" borderId="10" xfId="0" applyFont="1" applyBorder="1"/>
    <xf numFmtId="0" fontId="22" fillId="0" borderId="62" xfId="0" applyFont="1" applyBorder="1"/>
    <xf numFmtId="0" fontId="28" fillId="0" borderId="13" xfId="0" applyFont="1" applyBorder="1" applyAlignment="1">
      <alignment horizontal="left"/>
    </xf>
    <xf numFmtId="0" fontId="14" fillId="0" borderId="29" xfId="0" applyFont="1" applyBorder="1"/>
    <xf numFmtId="0" fontId="79" fillId="0" borderId="16" xfId="0" applyFont="1" applyBorder="1" applyAlignment="1">
      <alignment horizontal="left"/>
    </xf>
    <xf numFmtId="0" fontId="6" fillId="0" borderId="26" xfId="0" applyFont="1" applyFill="1" applyBorder="1" applyAlignment="1">
      <alignment horizontal="left"/>
    </xf>
    <xf numFmtId="0" fontId="72" fillId="0" borderId="0" xfId="0" applyFont="1" applyFill="1"/>
    <xf numFmtId="0" fontId="49" fillId="0" borderId="0" xfId="0" applyFont="1" applyFill="1"/>
    <xf numFmtId="0" fontId="1" fillId="0" borderId="0" xfId="0" applyFont="1" applyFill="1"/>
    <xf numFmtId="0" fontId="84" fillId="0" borderId="23" xfId="0" applyFont="1" applyBorder="1" applyAlignment="1">
      <alignment horizontal="left"/>
    </xf>
    <xf numFmtId="0" fontId="17" fillId="0" borderId="68" xfId="0" applyFont="1" applyBorder="1" applyAlignment="1"/>
    <xf numFmtId="0" fontId="10" fillId="0" borderId="36" xfId="0" applyFont="1" applyBorder="1"/>
    <xf numFmtId="0" fontId="33" fillId="0" borderId="78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33" fillId="0" borderId="70" xfId="0" applyFont="1" applyBorder="1"/>
    <xf numFmtId="0" fontId="14" fillId="0" borderId="65" xfId="0" applyFont="1" applyFill="1" applyBorder="1"/>
    <xf numFmtId="0" fontId="53" fillId="0" borderId="40" xfId="0" applyFont="1" applyFill="1" applyBorder="1"/>
    <xf numFmtId="0" fontId="78" fillId="0" borderId="23" xfId="0" applyFont="1" applyBorder="1" applyAlignment="1">
      <alignment horizontal="left"/>
    </xf>
    <xf numFmtId="2" fontId="79" fillId="0" borderId="79" xfId="0" applyNumberFormat="1" applyFont="1" applyBorder="1" applyAlignment="1">
      <alignment horizontal="left"/>
    </xf>
    <xf numFmtId="0" fontId="0" fillId="0" borderId="54" xfId="0" applyBorder="1"/>
    <xf numFmtId="0" fontId="22" fillId="0" borderId="55" xfId="0" applyFont="1" applyBorder="1" applyAlignment="1">
      <alignment horizontal="center"/>
    </xf>
    <xf numFmtId="2" fontId="14" fillId="0" borderId="64" xfId="0" applyNumberFormat="1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" fontId="4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165" fontId="41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2" fontId="89" fillId="0" borderId="0" xfId="0" applyNumberFormat="1" applyFont="1" applyFill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56" fillId="0" borderId="58" xfId="0" applyFont="1" applyBorder="1" applyAlignment="1">
      <alignment horizontal="left"/>
    </xf>
    <xf numFmtId="0" fontId="22" fillId="0" borderId="36" xfId="0" applyFont="1" applyBorder="1" applyAlignment="1">
      <alignment horizontal="left"/>
    </xf>
    <xf numFmtId="0" fontId="7" fillId="0" borderId="81" xfId="0" applyFont="1" applyBorder="1"/>
    <xf numFmtId="0" fontId="7" fillId="0" borderId="58" xfId="0" applyFont="1" applyBorder="1"/>
    <xf numFmtId="0" fontId="56" fillId="0" borderId="77" xfId="0" applyFont="1" applyBorder="1" applyAlignment="1">
      <alignment horizontal="left"/>
    </xf>
    <xf numFmtId="0" fontId="83" fillId="0" borderId="7" xfId="0" applyFont="1" applyFill="1" applyBorder="1" applyAlignment="1">
      <alignment horizontal="left"/>
    </xf>
    <xf numFmtId="0" fontId="0" fillId="0" borderId="81" xfId="0" applyFill="1" applyBorder="1" applyAlignment="1">
      <alignment horizontal="right"/>
    </xf>
    <xf numFmtId="0" fontId="0" fillId="0" borderId="47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9" fillId="0" borderId="4" xfId="0" applyFont="1" applyFill="1" applyBorder="1" applyAlignment="1">
      <alignment horizontal="center"/>
    </xf>
    <xf numFmtId="0" fontId="33" fillId="0" borderId="81" xfId="0" applyFont="1" applyFill="1" applyBorder="1"/>
    <xf numFmtId="0" fontId="7" fillId="0" borderId="0" xfId="0" applyFont="1" applyFill="1"/>
    <xf numFmtId="0" fontId="33" fillId="0" borderId="81" xfId="0" applyFont="1" applyFill="1" applyBorder="1" applyAlignment="1">
      <alignment horizontal="left"/>
    </xf>
    <xf numFmtId="0" fontId="10" fillId="0" borderId="3" xfId="0" applyFont="1" applyFill="1" applyBorder="1"/>
    <xf numFmtId="0" fontId="0" fillId="0" borderId="10" xfId="0" applyFill="1" applyBorder="1" applyAlignment="1">
      <alignment horizontal="right"/>
    </xf>
    <xf numFmtId="0" fontId="2" fillId="0" borderId="3" xfId="0" applyFont="1" applyFill="1" applyBorder="1"/>
    <xf numFmtId="0" fontId="63" fillId="6" borderId="68" xfId="0" applyFont="1" applyFill="1" applyBorder="1"/>
    <xf numFmtId="0" fontId="38" fillId="0" borderId="21" xfId="0" applyFont="1" applyBorder="1" applyAlignment="1">
      <alignment horizontal="center"/>
    </xf>
    <xf numFmtId="0" fontId="39" fillId="0" borderId="77" xfId="0" applyFont="1" applyBorder="1" applyAlignment="1">
      <alignment horizontal="right"/>
    </xf>
    <xf numFmtId="166" fontId="22" fillId="0" borderId="0" xfId="0" applyNumberFormat="1" applyFont="1" applyFill="1" applyBorder="1" applyAlignment="1">
      <alignment horizontal="left"/>
    </xf>
    <xf numFmtId="165" fontId="79" fillId="0" borderId="0" xfId="0" applyNumberFormat="1" applyFont="1" applyFill="1" applyBorder="1" applyAlignment="1">
      <alignment horizontal="left"/>
    </xf>
    <xf numFmtId="165" fontId="22" fillId="0" borderId="0" xfId="0" applyNumberFormat="1" applyFont="1" applyBorder="1" applyAlignment="1">
      <alignment horizontal="left"/>
    </xf>
    <xf numFmtId="169" fontId="2" fillId="0" borderId="0" xfId="0" applyNumberFormat="1" applyFont="1" applyBorder="1" applyAlignment="1">
      <alignment horizontal="left"/>
    </xf>
    <xf numFmtId="2" fontId="83" fillId="0" borderId="0" xfId="0" applyNumberFormat="1" applyFont="1" applyBorder="1" applyAlignment="1">
      <alignment horizontal="left"/>
    </xf>
    <xf numFmtId="0" fontId="33" fillId="0" borderId="64" xfId="0" applyFont="1" applyBorder="1"/>
    <xf numFmtId="2" fontId="22" fillId="0" borderId="77" xfId="0" applyNumberFormat="1" applyFont="1" applyBorder="1" applyAlignment="1">
      <alignment horizontal="left"/>
    </xf>
    <xf numFmtId="165" fontId="14" fillId="0" borderId="77" xfId="0" applyNumberFormat="1" applyFont="1" applyBorder="1" applyAlignment="1">
      <alignment horizontal="left"/>
    </xf>
    <xf numFmtId="0" fontId="53" fillId="0" borderId="41" xfId="0" applyFont="1" applyFill="1" applyBorder="1"/>
    <xf numFmtId="0" fontId="2" fillId="0" borderId="39" xfId="0" applyFont="1" applyFill="1" applyBorder="1"/>
    <xf numFmtId="0" fontId="81" fillId="0" borderId="27" xfId="0" applyFont="1" applyBorder="1" applyAlignment="1">
      <alignment horizontal="left"/>
    </xf>
    <xf numFmtId="0" fontId="7" fillId="0" borderId="81" xfId="0" applyFont="1" applyBorder="1" applyAlignment="1">
      <alignment horizontal="left"/>
    </xf>
    <xf numFmtId="0" fontId="80" fillId="0" borderId="82" xfId="0" applyFont="1" applyBorder="1" applyAlignment="1">
      <alignment horizontal="left"/>
    </xf>
    <xf numFmtId="0" fontId="47" fillId="0" borderId="66" xfId="0" applyFont="1" applyBorder="1" applyAlignment="1">
      <alignment horizontal="left"/>
    </xf>
    <xf numFmtId="0" fontId="78" fillId="0" borderId="67" xfId="0" applyFont="1" applyBorder="1" applyAlignment="1">
      <alignment horizontal="left"/>
    </xf>
    <xf numFmtId="0" fontId="7" fillId="0" borderId="66" xfId="0" applyFont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17" fillId="0" borderId="0" xfId="0" applyFont="1" applyFill="1" applyBorder="1" applyAlignment="1"/>
    <xf numFmtId="0" fontId="33" fillId="0" borderId="26" xfId="0" applyFont="1" applyBorder="1" applyAlignment="1">
      <alignment horizontal="center"/>
    </xf>
    <xf numFmtId="0" fontId="22" fillId="0" borderId="35" xfId="0" applyFont="1" applyFill="1" applyBorder="1" applyAlignment="1">
      <alignment horizontal="left"/>
    </xf>
    <xf numFmtId="0" fontId="78" fillId="0" borderId="27" xfId="0" applyFont="1" applyFill="1" applyBorder="1" applyAlignment="1">
      <alignment horizontal="left"/>
    </xf>
    <xf numFmtId="0" fontId="47" fillId="0" borderId="65" xfId="0" applyFont="1" applyFill="1" applyBorder="1"/>
    <xf numFmtId="0" fontId="47" fillId="0" borderId="66" xfId="0" applyFont="1" applyFill="1" applyBorder="1"/>
    <xf numFmtId="0" fontId="59" fillId="0" borderId="66" xfId="0" applyFont="1" applyFill="1" applyBorder="1" applyAlignment="1">
      <alignment horizontal="left"/>
    </xf>
    <xf numFmtId="0" fontId="86" fillId="0" borderId="67" xfId="0" applyFont="1" applyFill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14" fillId="0" borderId="29" xfId="0" applyFont="1" applyBorder="1" applyAlignment="1">
      <alignment horizontal="center"/>
    </xf>
    <xf numFmtId="0" fontId="14" fillId="0" borderId="53" xfId="0" applyFont="1" applyBorder="1" applyAlignment="1">
      <alignment horizontal="center"/>
    </xf>
    <xf numFmtId="0" fontId="0" fillId="0" borderId="31" xfId="0" applyBorder="1" applyAlignment="1">
      <alignment horizontal="left"/>
    </xf>
    <xf numFmtId="0" fontId="22" fillId="0" borderId="79" xfId="0" applyFont="1" applyBorder="1" applyAlignment="1">
      <alignment horizontal="center"/>
    </xf>
    <xf numFmtId="0" fontId="75" fillId="0" borderId="64" xfId="0" applyFont="1" applyBorder="1" applyAlignment="1">
      <alignment horizontal="center"/>
    </xf>
    <xf numFmtId="165" fontId="75" fillId="0" borderId="77" xfId="0" applyNumberFormat="1" applyFont="1" applyBorder="1" applyAlignment="1">
      <alignment horizontal="center"/>
    </xf>
    <xf numFmtId="0" fontId="44" fillId="0" borderId="0" xfId="0" applyFont="1" applyBorder="1" applyAlignment="1">
      <alignment horizontal="left"/>
    </xf>
    <xf numFmtId="0" fontId="33" fillId="0" borderId="0" xfId="0" applyFont="1" applyFill="1" applyBorder="1" applyAlignment="1"/>
    <xf numFmtId="0" fontId="45" fillId="0" borderId="0" xfId="0" applyFont="1" applyFill="1" applyBorder="1"/>
    <xf numFmtId="165" fontId="49" fillId="0" borderId="0" xfId="0" applyNumberFormat="1" applyFont="1" applyFill="1" applyBorder="1" applyAlignment="1">
      <alignment horizontal="center"/>
    </xf>
    <xf numFmtId="0" fontId="81" fillId="0" borderId="0" xfId="0" applyFont="1" applyFill="1" applyBorder="1" applyAlignment="1">
      <alignment horizontal="center"/>
    </xf>
    <xf numFmtId="0" fontId="92" fillId="0" borderId="0" xfId="0" applyFont="1" applyFill="1" applyBorder="1" applyAlignment="1">
      <alignment horizontal="left"/>
    </xf>
    <xf numFmtId="0" fontId="76" fillId="0" borderId="0" xfId="0" applyFont="1" applyFill="1" applyBorder="1"/>
    <xf numFmtId="165" fontId="57" fillId="0" borderId="0" xfId="0" applyNumberFormat="1" applyFont="1" applyFill="1" applyBorder="1"/>
    <xf numFmtId="0" fontId="92" fillId="0" borderId="0" xfId="0" applyFont="1" applyFill="1" applyBorder="1"/>
    <xf numFmtId="2" fontId="49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/>
    <xf numFmtId="2" fontId="22" fillId="0" borderId="0" xfId="0" applyNumberFormat="1" applyFont="1" applyFill="1" applyBorder="1"/>
    <xf numFmtId="0" fontId="94" fillId="0" borderId="0" xfId="0" applyFont="1" applyFill="1" applyBorder="1"/>
    <xf numFmtId="2" fontId="83" fillId="0" borderId="0" xfId="0" applyNumberFormat="1" applyFont="1" applyFill="1" applyBorder="1" applyAlignment="1">
      <alignment horizontal="left"/>
    </xf>
    <xf numFmtId="0" fontId="95" fillId="0" borderId="0" xfId="0" applyFont="1" applyFill="1" applyBorder="1"/>
    <xf numFmtId="2" fontId="81" fillId="0" borderId="0" xfId="0" applyNumberFormat="1" applyFont="1" applyFill="1" applyBorder="1" applyAlignment="1">
      <alignment horizontal="center"/>
    </xf>
    <xf numFmtId="2" fontId="52" fillId="0" borderId="0" xfId="0" applyNumberFormat="1" applyFont="1" applyFill="1" applyBorder="1" applyAlignment="1">
      <alignment horizontal="left"/>
    </xf>
    <xf numFmtId="49" fontId="14" fillId="0" borderId="0" xfId="0" applyNumberFormat="1" applyFont="1" applyFill="1" applyBorder="1" applyAlignment="1"/>
    <xf numFmtId="167" fontId="22" fillId="0" borderId="0" xfId="0" applyNumberFormat="1" applyFont="1" applyFill="1" applyBorder="1"/>
    <xf numFmtId="166" fontId="14" fillId="0" borderId="0" xfId="0" applyNumberFormat="1" applyFont="1" applyFill="1" applyBorder="1" applyAlignment="1">
      <alignment horizontal="left"/>
    </xf>
    <xf numFmtId="166" fontId="49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left"/>
    </xf>
    <xf numFmtId="0" fontId="54" fillId="0" borderId="0" xfId="0" applyFont="1" applyFill="1" applyBorder="1"/>
    <xf numFmtId="168" fontId="51" fillId="0" borderId="0" xfId="0" applyNumberFormat="1" applyFont="1" applyFill="1" applyBorder="1"/>
    <xf numFmtId="0" fontId="55" fillId="0" borderId="0" xfId="0" applyFont="1" applyFill="1" applyBorder="1"/>
    <xf numFmtId="165" fontId="17" fillId="0" borderId="0" xfId="0" applyNumberFormat="1" applyFont="1" applyFill="1" applyBorder="1"/>
    <xf numFmtId="0" fontId="59" fillId="0" borderId="0" xfId="0" applyFont="1" applyFill="1" applyBorder="1"/>
    <xf numFmtId="165" fontId="22" fillId="0" borderId="0" xfId="0" applyNumberFormat="1" applyFont="1" applyFill="1" applyBorder="1"/>
    <xf numFmtId="166" fontId="22" fillId="0" borderId="0" xfId="0" applyNumberFormat="1" applyFont="1" applyFill="1" applyBorder="1"/>
    <xf numFmtId="1" fontId="76" fillId="0" borderId="0" xfId="0" applyNumberFormat="1" applyFont="1" applyFill="1" applyBorder="1"/>
    <xf numFmtId="1" fontId="22" fillId="0" borderId="0" xfId="0" applyNumberFormat="1" applyFont="1" applyFill="1" applyBorder="1"/>
    <xf numFmtId="165" fontId="11" fillId="0" borderId="0" xfId="0" applyNumberFormat="1" applyFont="1" applyFill="1" applyBorder="1"/>
    <xf numFmtId="1" fontId="57" fillId="0" borderId="0" xfId="0" applyNumberFormat="1" applyFont="1" applyFill="1" applyBorder="1"/>
    <xf numFmtId="168" fontId="47" fillId="0" borderId="0" xfId="0" applyNumberFormat="1" applyFont="1" applyFill="1" applyBorder="1"/>
    <xf numFmtId="0" fontId="0" fillId="0" borderId="0" xfId="0" applyFont="1" applyBorder="1" applyAlignment="1"/>
    <xf numFmtId="0" fontId="48" fillId="0" borderId="0" xfId="0" applyFont="1" applyBorder="1"/>
    <xf numFmtId="2" fontId="22" fillId="0" borderId="0" xfId="0" applyNumberFormat="1" applyFont="1" applyBorder="1" applyAlignment="1">
      <alignment horizontal="left"/>
    </xf>
    <xf numFmtId="2" fontId="79" fillId="0" borderId="0" xfId="0" applyNumberFormat="1" applyFont="1" applyBorder="1" applyAlignment="1">
      <alignment horizontal="left"/>
    </xf>
    <xf numFmtId="0" fontId="84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72" fillId="0" borderId="0" xfId="0" applyFont="1" applyBorder="1"/>
    <xf numFmtId="2" fontId="14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 horizontal="left"/>
    </xf>
    <xf numFmtId="0" fontId="69" fillId="0" borderId="0" xfId="0" applyFont="1" applyBorder="1"/>
    <xf numFmtId="2" fontId="44" fillId="0" borderId="0" xfId="0" applyNumberFormat="1" applyFont="1" applyBorder="1" applyAlignment="1">
      <alignment horizontal="left"/>
    </xf>
    <xf numFmtId="0" fontId="80" fillId="0" borderId="0" xfId="0" applyFont="1" applyBorder="1" applyAlignment="1">
      <alignment horizontal="left"/>
    </xf>
    <xf numFmtId="0" fontId="68" fillId="0" borderId="0" xfId="0" applyFont="1" applyBorder="1"/>
    <xf numFmtId="0" fontId="60" fillId="0" borderId="0" xfId="0" applyFont="1" applyBorder="1" applyAlignment="1">
      <alignment horizontal="left"/>
    </xf>
    <xf numFmtId="0" fontId="50" fillId="0" borderId="0" xfId="0" applyFont="1" applyBorder="1" applyAlignment="1">
      <alignment vertical="center"/>
    </xf>
    <xf numFmtId="0" fontId="98" fillId="0" borderId="0" xfId="0" applyFont="1" applyFill="1" applyBorder="1"/>
    <xf numFmtId="0" fontId="64" fillId="0" borderId="0" xfId="0" applyFont="1" applyBorder="1"/>
    <xf numFmtId="0" fontId="35" fillId="0" borderId="0" xfId="0" applyFont="1" applyBorder="1" applyAlignment="1">
      <alignment horizontal="center"/>
    </xf>
    <xf numFmtId="0" fontId="77" fillId="0" borderId="0" xfId="0" applyFont="1" applyBorder="1"/>
    <xf numFmtId="168" fontId="85" fillId="0" borderId="0" xfId="0" applyNumberFormat="1" applyFont="1" applyBorder="1" applyAlignment="1">
      <alignment horizontal="left"/>
    </xf>
    <xf numFmtId="0" fontId="72" fillId="0" borderId="0" xfId="0" applyFont="1" applyAlignment="1">
      <alignment horizontal="center"/>
    </xf>
    <xf numFmtId="0" fontId="2" fillId="0" borderId="72" xfId="0" applyFont="1" applyFill="1" applyBorder="1" applyAlignment="1">
      <alignment horizontal="center"/>
    </xf>
    <xf numFmtId="0" fontId="0" fillId="0" borderId="18" xfId="0" applyBorder="1" applyAlignment="1">
      <alignment horizontal="right"/>
    </xf>
    <xf numFmtId="164" fontId="14" fillId="0" borderId="83" xfId="0" applyNumberFormat="1" applyFont="1" applyBorder="1" applyAlignment="1"/>
    <xf numFmtId="0" fontId="2" fillId="0" borderId="47" xfId="0" applyFont="1" applyFill="1" applyBorder="1"/>
    <xf numFmtId="164" fontId="14" fillId="0" borderId="83" xfId="0" applyNumberFormat="1" applyFont="1" applyBorder="1" applyAlignment="1">
      <alignment horizontal="center"/>
    </xf>
    <xf numFmtId="0" fontId="2" fillId="0" borderId="72" xfId="0" applyFont="1" applyBorder="1" applyAlignment="1">
      <alignment horizontal="left"/>
    </xf>
    <xf numFmtId="9" fontId="0" fillId="0" borderId="0" xfId="0" applyNumberFormat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14" fillId="0" borderId="83" xfId="0" applyFont="1" applyFill="1" applyBorder="1" applyAlignment="1">
      <alignment horizontal="left"/>
    </xf>
    <xf numFmtId="0" fontId="22" fillId="0" borderId="56" xfId="0" applyFont="1" applyBorder="1" applyAlignment="1">
      <alignment horizontal="left"/>
    </xf>
    <xf numFmtId="0" fontId="7" fillId="0" borderId="10" xfId="0" applyFont="1" applyFill="1" applyBorder="1"/>
    <xf numFmtId="166" fontId="28" fillId="0" borderId="73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66" fontId="1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60" fillId="0" borderId="0" xfId="0" applyFont="1"/>
    <xf numFmtId="0" fontId="48" fillId="0" borderId="0" xfId="0" applyFont="1"/>
    <xf numFmtId="0" fontId="60" fillId="0" borderId="14" xfId="0" applyFont="1" applyBorder="1" applyAlignment="1">
      <alignment horizontal="center"/>
    </xf>
    <xf numFmtId="0" fontId="6" fillId="0" borderId="15" xfId="0" applyFont="1" applyBorder="1"/>
    <xf numFmtId="0" fontId="48" fillId="0" borderId="62" xfId="0" applyFont="1" applyBorder="1"/>
    <xf numFmtId="0" fontId="48" fillId="0" borderId="86" xfId="0" applyFont="1" applyBorder="1"/>
    <xf numFmtId="0" fontId="101" fillId="0" borderId="41" xfId="0" applyFont="1" applyBorder="1"/>
    <xf numFmtId="0" fontId="48" fillId="0" borderId="41" xfId="0" applyFont="1" applyBorder="1"/>
    <xf numFmtId="0" fontId="101" fillId="0" borderId="31" xfId="0" applyFont="1" applyBorder="1"/>
    <xf numFmtId="0" fontId="7" fillId="0" borderId="59" xfId="0" applyFont="1" applyBorder="1"/>
    <xf numFmtId="0" fontId="49" fillId="0" borderId="58" xfId="0" applyFont="1" applyBorder="1" applyAlignment="1">
      <alignment horizontal="center"/>
    </xf>
    <xf numFmtId="0" fontId="102" fillId="0" borderId="58" xfId="0" applyFont="1" applyBorder="1"/>
    <xf numFmtId="0" fontId="102" fillId="0" borderId="77" xfId="0" applyFont="1" applyBorder="1"/>
    <xf numFmtId="0" fontId="0" fillId="5" borderId="17" xfId="0" applyFill="1" applyBorder="1"/>
    <xf numFmtId="0" fontId="7" fillId="0" borderId="64" xfId="0" applyFont="1" applyBorder="1"/>
    <xf numFmtId="0" fontId="49" fillId="0" borderId="77" xfId="0" applyFont="1" applyBorder="1" applyAlignment="1">
      <alignment horizontal="center"/>
    </xf>
    <xf numFmtId="0" fontId="103" fillId="0" borderId="77" xfId="0" applyFont="1" applyBorder="1"/>
    <xf numFmtId="2" fontId="102" fillId="0" borderId="77" xfId="0" applyNumberFormat="1" applyFont="1" applyBorder="1"/>
    <xf numFmtId="0" fontId="61" fillId="0" borderId="77" xfId="0" applyFont="1" applyBorder="1"/>
    <xf numFmtId="0" fontId="64" fillId="0" borderId="77" xfId="0" applyFont="1" applyBorder="1"/>
    <xf numFmtId="166" fontId="49" fillId="0" borderId="81" xfId="0" applyNumberFormat="1" applyFont="1" applyBorder="1" applyAlignment="1">
      <alignment horizontal="center"/>
    </xf>
    <xf numFmtId="166" fontId="49" fillId="0" borderId="77" xfId="0" applyNumberFormat="1" applyFont="1" applyBorder="1" applyAlignment="1">
      <alignment horizontal="center"/>
    </xf>
    <xf numFmtId="165" fontId="102" fillId="0" borderId="77" xfId="0" applyNumberFormat="1" applyFont="1" applyBorder="1"/>
    <xf numFmtId="0" fontId="7" fillId="0" borderId="68" xfId="0" applyFont="1" applyBorder="1"/>
    <xf numFmtId="1" fontId="49" fillId="0" borderId="77" xfId="0" applyNumberFormat="1" applyFont="1" applyBorder="1" applyAlignment="1">
      <alignment horizontal="center"/>
    </xf>
    <xf numFmtId="0" fontId="102" fillId="0" borderId="70" xfId="0" applyFont="1" applyBorder="1"/>
    <xf numFmtId="0" fontId="49" fillId="0" borderId="81" xfId="0" applyFont="1" applyBorder="1" applyAlignment="1">
      <alignment horizontal="center"/>
    </xf>
    <xf numFmtId="0" fontId="7" fillId="8" borderId="77" xfId="0" applyFont="1" applyFill="1" applyBorder="1"/>
    <xf numFmtId="166" fontId="33" fillId="5" borderId="77" xfId="0" applyNumberFormat="1" applyFont="1" applyFill="1" applyBorder="1"/>
    <xf numFmtId="2" fontId="83" fillId="8" borderId="79" xfId="0" applyNumberFormat="1" applyFont="1" applyFill="1" applyBorder="1" applyAlignment="1">
      <alignment horizontal="center"/>
    </xf>
    <xf numFmtId="165" fontId="49" fillId="0" borderId="58" xfId="0" applyNumberFormat="1" applyFont="1" applyBorder="1" applyAlignment="1">
      <alignment horizontal="center"/>
    </xf>
    <xf numFmtId="0" fontId="48" fillId="0" borderId="42" xfId="0" applyFont="1" applyBorder="1"/>
    <xf numFmtId="0" fontId="101" fillId="0" borderId="16" xfId="0" applyFont="1" applyBorder="1"/>
    <xf numFmtId="0" fontId="7" fillId="0" borderId="22" xfId="0" applyFont="1" applyBorder="1"/>
    <xf numFmtId="167" fontId="49" fillId="0" borderId="81" xfId="0" applyNumberFormat="1" applyFont="1" applyBorder="1" applyAlignment="1">
      <alignment horizontal="center"/>
    </xf>
    <xf numFmtId="165" fontId="49" fillId="0" borderId="77" xfId="0" applyNumberFormat="1" applyFont="1" applyBorder="1" applyAlignment="1">
      <alignment horizontal="center"/>
    </xf>
    <xf numFmtId="2" fontId="49" fillId="0" borderId="77" xfId="0" applyNumberFormat="1" applyFont="1" applyBorder="1" applyAlignment="1">
      <alignment horizontal="center"/>
    </xf>
    <xf numFmtId="166" fontId="49" fillId="0" borderId="58" xfId="0" applyNumberFormat="1" applyFont="1" applyBorder="1" applyAlignment="1">
      <alignment horizontal="center"/>
    </xf>
    <xf numFmtId="166" fontId="53" fillId="5" borderId="77" xfId="0" applyNumberFormat="1" applyFont="1" applyFill="1" applyBorder="1"/>
    <xf numFmtId="166" fontId="83" fillId="8" borderId="79" xfId="0" applyNumberFormat="1" applyFont="1" applyFill="1" applyBorder="1" applyAlignment="1">
      <alignment horizontal="center"/>
    </xf>
    <xf numFmtId="0" fontId="73" fillId="0" borderId="64" xfId="0" applyFont="1" applyBorder="1"/>
    <xf numFmtId="0" fontId="0" fillId="7" borderId="81" xfId="0" applyFill="1" applyBorder="1" applyAlignment="1">
      <alignment horizontal="center"/>
    </xf>
    <xf numFmtId="0" fontId="0" fillId="7" borderId="81" xfId="0" applyFill="1" applyBorder="1"/>
    <xf numFmtId="0" fontId="33" fillId="7" borderId="82" xfId="0" applyFont="1" applyFill="1" applyBorder="1"/>
    <xf numFmtId="167" fontId="0" fillId="0" borderId="77" xfId="0" applyNumberFormat="1" applyBorder="1"/>
    <xf numFmtId="0" fontId="102" fillId="0" borderId="79" xfId="0" applyFont="1" applyBorder="1" applyAlignment="1">
      <alignment horizontal="center"/>
    </xf>
    <xf numFmtId="0" fontId="0" fillId="7" borderId="66" xfId="0" applyFill="1" applyBorder="1"/>
    <xf numFmtId="167" fontId="49" fillId="7" borderId="66" xfId="0" applyNumberFormat="1" applyFont="1" applyFill="1" applyBorder="1"/>
    <xf numFmtId="0" fontId="29" fillId="7" borderId="67" xfId="0" applyFont="1" applyFill="1" applyBorder="1" applyAlignment="1">
      <alignment horizontal="center"/>
    </xf>
    <xf numFmtId="0" fontId="0" fillId="5" borderId="40" xfId="0" applyFill="1" applyBorder="1"/>
    <xf numFmtId="0" fontId="7" fillId="8" borderId="58" xfId="0" applyFont="1" applyFill="1" applyBorder="1"/>
    <xf numFmtId="2" fontId="53" fillId="5" borderId="58" xfId="0" applyNumberFormat="1" applyFont="1" applyFill="1" applyBorder="1" applyAlignment="1">
      <alignment horizontal="center"/>
    </xf>
    <xf numFmtId="2" fontId="83" fillId="8" borderId="60" xfId="0" applyNumberFormat="1" applyFont="1" applyFill="1" applyBorder="1" applyAlignment="1">
      <alignment horizontal="center"/>
    </xf>
    <xf numFmtId="0" fontId="60" fillId="0" borderId="17" xfId="0" applyFont="1" applyBorder="1" applyAlignment="1">
      <alignment horizontal="center"/>
    </xf>
    <xf numFmtId="0" fontId="6" fillId="0" borderId="3" xfId="0" applyFont="1" applyBorder="1"/>
    <xf numFmtId="0" fontId="2" fillId="0" borderId="3" xfId="0" applyFont="1" applyBorder="1"/>
    <xf numFmtId="0" fontId="48" fillId="0" borderId="37" xfId="0" applyFont="1" applyBorder="1"/>
    <xf numFmtId="0" fontId="48" fillId="0" borderId="34" xfId="0" applyFont="1" applyBorder="1"/>
    <xf numFmtId="0" fontId="48" fillId="0" borderId="2" xfId="0" applyFont="1" applyBorder="1"/>
    <xf numFmtId="0" fontId="101" fillId="0" borderId="18" xfId="0" applyFont="1" applyBorder="1"/>
    <xf numFmtId="0" fontId="49" fillId="0" borderId="7" xfId="0" applyFont="1" applyBorder="1" applyAlignment="1">
      <alignment horizontal="center"/>
    </xf>
    <xf numFmtId="0" fontId="0" fillId="5" borderId="34" xfId="0" applyFill="1" applyBorder="1"/>
    <xf numFmtId="0" fontId="49" fillId="0" borderId="73" xfId="0" applyFont="1" applyBorder="1" applyAlignment="1">
      <alignment horizontal="center"/>
    </xf>
    <xf numFmtId="2" fontId="49" fillId="0" borderId="73" xfId="0" applyNumberFormat="1" applyFont="1" applyBorder="1" applyAlignment="1">
      <alignment horizontal="center"/>
    </xf>
    <xf numFmtId="166" fontId="49" fillId="0" borderId="61" xfId="0" applyNumberFormat="1" applyFont="1" applyBorder="1" applyAlignment="1">
      <alignment horizontal="center"/>
    </xf>
    <xf numFmtId="0" fontId="69" fillId="0" borderId="77" xfId="0" applyFont="1" applyBorder="1" applyAlignment="1">
      <alignment horizontal="center"/>
    </xf>
    <xf numFmtId="0" fontId="106" fillId="0" borderId="77" xfId="0" applyFont="1" applyBorder="1"/>
    <xf numFmtId="0" fontId="7" fillId="0" borderId="64" xfId="0" applyFont="1" applyBorder="1" applyAlignment="1">
      <alignment horizontal="left"/>
    </xf>
    <xf numFmtId="1" fontId="49" fillId="0" borderId="73" xfId="0" applyNumberFormat="1" applyFont="1" applyBorder="1" applyAlignment="1">
      <alignment horizontal="center"/>
    </xf>
    <xf numFmtId="0" fontId="0" fillId="0" borderId="68" xfId="0" applyBorder="1" applyAlignment="1">
      <alignment horizontal="left"/>
    </xf>
    <xf numFmtId="0" fontId="2" fillId="0" borderId="36" xfId="0" applyFont="1" applyBorder="1"/>
    <xf numFmtId="0" fontId="49" fillId="0" borderId="61" xfId="0" applyFont="1" applyBorder="1" applyAlignment="1">
      <alignment horizontal="center"/>
    </xf>
    <xf numFmtId="0" fontId="7" fillId="0" borderId="65" xfId="0" applyFont="1" applyBorder="1"/>
    <xf numFmtId="0" fontId="49" fillId="0" borderId="69" xfId="0" applyFont="1" applyBorder="1" applyAlignment="1">
      <alignment horizontal="center"/>
    </xf>
    <xf numFmtId="0" fontId="102" fillId="0" borderId="66" xfId="0" applyFont="1" applyBorder="1"/>
    <xf numFmtId="166" fontId="106" fillId="8" borderId="79" xfId="0" applyNumberFormat="1" applyFont="1" applyFill="1" applyBorder="1" applyAlignment="1">
      <alignment horizontal="center"/>
    </xf>
    <xf numFmtId="0" fontId="0" fillId="0" borderId="64" xfId="0" applyBorder="1"/>
    <xf numFmtId="0" fontId="102" fillId="0" borderId="79" xfId="0" applyFont="1" applyBorder="1"/>
    <xf numFmtId="0" fontId="7" fillId="0" borderId="54" xfId="0" applyFont="1" applyBorder="1"/>
    <xf numFmtId="0" fontId="0" fillId="7" borderId="65" xfId="0" applyFill="1" applyBorder="1"/>
    <xf numFmtId="167" fontId="49" fillId="7" borderId="66" xfId="0" applyNumberFormat="1" applyFont="1" applyFill="1" applyBorder="1" applyAlignment="1">
      <alignment horizontal="center"/>
    </xf>
    <xf numFmtId="2" fontId="79" fillId="7" borderId="67" xfId="0" applyNumberFormat="1" applyFont="1" applyFill="1" applyBorder="1" applyAlignment="1">
      <alignment horizontal="center"/>
    </xf>
    <xf numFmtId="0" fontId="83" fillId="0" borderId="0" xfId="0" applyFont="1" applyAlignment="1">
      <alignment horizontal="left"/>
    </xf>
    <xf numFmtId="1" fontId="0" fillId="0" borderId="77" xfId="0" applyNumberFormat="1" applyBorder="1"/>
    <xf numFmtId="1" fontId="102" fillId="0" borderId="77" xfId="0" applyNumberFormat="1" applyFont="1" applyBorder="1"/>
    <xf numFmtId="166" fontId="53" fillId="5" borderId="77" xfId="0" applyNumberFormat="1" applyFont="1" applyFill="1" applyBorder="1" applyAlignment="1">
      <alignment horizontal="center"/>
    </xf>
    <xf numFmtId="2" fontId="28" fillId="8" borderId="79" xfId="0" applyNumberFormat="1" applyFont="1" applyFill="1" applyBorder="1" applyAlignment="1">
      <alignment horizontal="center"/>
    </xf>
    <xf numFmtId="0" fontId="48" fillId="4" borderId="41" xfId="0" applyFont="1" applyFill="1" applyBorder="1"/>
    <xf numFmtId="0" fontId="101" fillId="4" borderId="31" xfId="0" applyFont="1" applyFill="1" applyBorder="1"/>
    <xf numFmtId="0" fontId="49" fillId="7" borderId="81" xfId="0" applyFont="1" applyFill="1" applyBorder="1" applyAlignment="1">
      <alignment horizontal="center"/>
    </xf>
    <xf numFmtId="0" fontId="53" fillId="7" borderId="82" xfId="0" applyFont="1" applyFill="1" applyBorder="1" applyAlignment="1">
      <alignment horizontal="center"/>
    </xf>
    <xf numFmtId="166" fontId="0" fillId="0" borderId="77" xfId="0" applyNumberFormat="1" applyBorder="1"/>
    <xf numFmtId="2" fontId="0" fillId="0" borderId="77" xfId="0" applyNumberFormat="1" applyBorder="1"/>
    <xf numFmtId="0" fontId="0" fillId="4" borderId="66" xfId="0" applyFill="1" applyBorder="1"/>
    <xf numFmtId="0" fontId="60" fillId="0" borderId="0" xfId="0" applyFont="1" applyAlignment="1">
      <alignment horizontal="center"/>
    </xf>
    <xf numFmtId="0" fontId="48" fillId="0" borderId="85" xfId="0" applyFont="1" applyBorder="1"/>
    <xf numFmtId="0" fontId="102" fillId="0" borderId="22" xfId="0" applyFont="1" applyBorder="1"/>
    <xf numFmtId="0" fontId="49" fillId="0" borderId="22" xfId="0" applyFont="1" applyBorder="1" applyAlignment="1">
      <alignment horizontal="center"/>
    </xf>
    <xf numFmtId="0" fontId="7" fillId="0" borderId="38" xfId="0" applyFont="1" applyBorder="1"/>
    <xf numFmtId="0" fontId="61" fillId="0" borderId="81" xfId="0" applyFont="1" applyBorder="1"/>
    <xf numFmtId="0" fontId="0" fillId="7" borderId="37" xfId="0" applyFill="1" applyBorder="1" applyAlignment="1">
      <alignment horizontal="center"/>
    </xf>
    <xf numFmtId="0" fontId="0" fillId="7" borderId="35" xfId="0" applyFill="1" applyBorder="1"/>
    <xf numFmtId="0" fontId="33" fillId="7" borderId="27" xfId="0" applyFont="1" applyFill="1" applyBorder="1"/>
    <xf numFmtId="167" fontId="49" fillId="0" borderId="77" xfId="0" applyNumberFormat="1" applyFont="1" applyBorder="1"/>
    <xf numFmtId="167" fontId="0" fillId="7" borderId="66" xfId="0" applyNumberFormat="1" applyFill="1" applyBorder="1"/>
    <xf numFmtId="0" fontId="102" fillId="7" borderId="67" xfId="0" applyFont="1" applyFill="1" applyBorder="1"/>
    <xf numFmtId="0" fontId="6" fillId="0" borderId="0" xfId="0" applyFont="1"/>
    <xf numFmtId="167" fontId="49" fillId="0" borderId="77" xfId="0" applyNumberFormat="1" applyFont="1" applyBorder="1" applyAlignment="1">
      <alignment horizontal="center"/>
    </xf>
    <xf numFmtId="167" fontId="102" fillId="0" borderId="77" xfId="0" applyNumberFormat="1" applyFont="1" applyBorder="1"/>
    <xf numFmtId="0" fontId="1" fillId="0" borderId="80" xfId="0" applyFont="1" applyBorder="1"/>
    <xf numFmtId="167" fontId="53" fillId="7" borderId="66" xfId="0" applyNumberFormat="1" applyFont="1" applyFill="1" applyBorder="1"/>
    <xf numFmtId="2" fontId="106" fillId="8" borderId="79" xfId="0" applyNumberFormat="1" applyFont="1" applyFill="1" applyBorder="1" applyAlignment="1">
      <alignment horizontal="center"/>
    </xf>
    <xf numFmtId="167" fontId="14" fillId="0" borderId="0" xfId="0" applyNumberFormat="1" applyFont="1" applyAlignment="1">
      <alignment horizontal="left"/>
    </xf>
    <xf numFmtId="2" fontId="0" fillId="0" borderId="0" xfId="0" applyNumberFormat="1" applyAlignment="1">
      <alignment horizontal="left"/>
    </xf>
    <xf numFmtId="0" fontId="102" fillId="0" borderId="20" xfId="0" applyFont="1" applyFill="1" applyBorder="1"/>
    <xf numFmtId="0" fontId="102" fillId="0" borderId="44" xfId="0" applyFont="1" applyBorder="1"/>
    <xf numFmtId="0" fontId="103" fillId="0" borderId="20" xfId="0" applyFont="1" applyFill="1" applyBorder="1"/>
    <xf numFmtId="165" fontId="102" fillId="0" borderId="20" xfId="0" applyNumberFormat="1" applyFont="1" applyFill="1" applyBorder="1"/>
    <xf numFmtId="2" fontId="102" fillId="0" borderId="44" xfId="0" applyNumberFormat="1" applyFont="1" applyBorder="1"/>
    <xf numFmtId="0" fontId="102" fillId="0" borderId="49" xfId="0" applyFont="1" applyBorder="1"/>
    <xf numFmtId="2" fontId="102" fillId="0" borderId="20" xfId="0" applyNumberFormat="1" applyFont="1" applyFill="1" applyBorder="1"/>
    <xf numFmtId="0" fontId="102" fillId="0" borderId="77" xfId="0" applyFont="1" applyFill="1" applyBorder="1"/>
    <xf numFmtId="0" fontId="105" fillId="0" borderId="77" xfId="0" applyFont="1" applyFill="1" applyBorder="1"/>
    <xf numFmtId="0" fontId="106" fillId="0" borderId="77" xfId="0" applyFont="1" applyFill="1" applyBorder="1"/>
    <xf numFmtId="2" fontId="83" fillId="8" borderId="77" xfId="0" applyNumberFormat="1" applyFont="1" applyFill="1" applyBorder="1" applyAlignment="1">
      <alignment horizontal="center"/>
    </xf>
    <xf numFmtId="0" fontId="0" fillId="5" borderId="61" xfId="0" applyFill="1" applyBorder="1"/>
    <xf numFmtId="0" fontId="0" fillId="5" borderId="1" xfId="0" applyFill="1" applyBorder="1"/>
    <xf numFmtId="0" fontId="0" fillId="5" borderId="53" xfId="0" applyFill="1" applyBorder="1"/>
    <xf numFmtId="0" fontId="7" fillId="0" borderId="35" xfId="0" applyFont="1" applyBorder="1"/>
    <xf numFmtId="0" fontId="103" fillId="0" borderId="77" xfId="0" applyFont="1" applyFill="1" applyBorder="1"/>
    <xf numFmtId="0" fontId="102" fillId="0" borderId="79" xfId="0" applyFont="1" applyFill="1" applyBorder="1"/>
    <xf numFmtId="0" fontId="105" fillId="0" borderId="79" xfId="0" applyFont="1" applyFill="1" applyBorder="1"/>
    <xf numFmtId="2" fontId="102" fillId="0" borderId="77" xfId="0" applyNumberFormat="1" applyFont="1" applyFill="1" applyBorder="1"/>
    <xf numFmtId="2" fontId="105" fillId="0" borderId="79" xfId="0" applyNumberFormat="1" applyFont="1" applyFill="1" applyBorder="1"/>
    <xf numFmtId="2" fontId="106" fillId="0" borderId="79" xfId="0" applyNumberFormat="1" applyFont="1" applyFill="1" applyBorder="1"/>
    <xf numFmtId="1" fontId="102" fillId="0" borderId="77" xfId="0" applyNumberFormat="1" applyFont="1" applyFill="1" applyBorder="1"/>
    <xf numFmtId="0" fontId="102" fillId="0" borderId="0" xfId="0" applyFont="1" applyFill="1" applyBorder="1"/>
    <xf numFmtId="0" fontId="105" fillId="0" borderId="0" xfId="0" applyFont="1" applyFill="1" applyBorder="1"/>
    <xf numFmtId="1" fontId="105" fillId="0" borderId="0" xfId="0" applyNumberFormat="1" applyFont="1" applyFill="1" applyBorder="1"/>
    <xf numFmtId="2" fontId="105" fillId="0" borderId="0" xfId="0" applyNumberFormat="1" applyFont="1" applyFill="1" applyBorder="1"/>
    <xf numFmtId="0" fontId="106" fillId="0" borderId="0" xfId="0" applyFont="1" applyFill="1" applyBorder="1"/>
    <xf numFmtId="2" fontId="106" fillId="0" borderId="0" xfId="0" applyNumberFormat="1" applyFont="1" applyFill="1" applyBorder="1"/>
    <xf numFmtId="0" fontId="102" fillId="0" borderId="0" xfId="0" applyFont="1" applyBorder="1"/>
    <xf numFmtId="166" fontId="102" fillId="0" borderId="77" xfId="0" applyNumberFormat="1" applyFont="1" applyFill="1" applyBorder="1"/>
    <xf numFmtId="0" fontId="7" fillId="0" borderId="73" xfId="0" applyFont="1" applyBorder="1"/>
    <xf numFmtId="2" fontId="105" fillId="0" borderId="77" xfId="0" applyNumberFormat="1" applyFont="1" applyFill="1" applyBorder="1"/>
    <xf numFmtId="2" fontId="106" fillId="0" borderId="77" xfId="0" applyNumberFormat="1" applyFont="1" applyFill="1" applyBorder="1"/>
    <xf numFmtId="0" fontId="0" fillId="7" borderId="74" xfId="0" applyFill="1" applyBorder="1"/>
    <xf numFmtId="0" fontId="0" fillId="0" borderId="81" xfId="0" applyBorder="1"/>
    <xf numFmtId="0" fontId="2" fillId="0" borderId="54" xfId="0" applyFont="1" applyBorder="1"/>
    <xf numFmtId="0" fontId="102" fillId="0" borderId="82" xfId="0" applyFont="1" applyBorder="1"/>
    <xf numFmtId="0" fontId="2" fillId="0" borderId="57" xfId="0" applyFont="1" applyBorder="1"/>
    <xf numFmtId="0" fontId="102" fillId="0" borderId="60" xfId="0" applyFont="1" applyBorder="1"/>
    <xf numFmtId="0" fontId="73" fillId="4" borderId="14" xfId="0" applyFont="1" applyFill="1" applyBorder="1" applyAlignment="1">
      <alignment horizontal="center"/>
    </xf>
    <xf numFmtId="0" fontId="0" fillId="4" borderId="83" xfId="0" applyFont="1" applyFill="1" applyBorder="1" applyAlignment="1">
      <alignment horizontal="left"/>
    </xf>
    <xf numFmtId="0" fontId="102" fillId="4" borderId="67" xfId="0" applyFont="1" applyFill="1" applyBorder="1"/>
    <xf numFmtId="2" fontId="102" fillId="0" borderId="79" xfId="0" applyNumberFormat="1" applyFont="1" applyFill="1" applyBorder="1"/>
    <xf numFmtId="165" fontId="102" fillId="0" borderId="79" xfId="0" applyNumberFormat="1" applyFont="1" applyBorder="1" applyAlignment="1">
      <alignment horizontal="center"/>
    </xf>
    <xf numFmtId="0" fontId="7" fillId="0" borderId="64" xfId="0" applyFont="1" applyFill="1" applyBorder="1"/>
    <xf numFmtId="165" fontId="49" fillId="0" borderId="66" xfId="0" applyNumberFormat="1" applyFont="1" applyBorder="1" applyAlignment="1">
      <alignment horizontal="center"/>
    </xf>
    <xf numFmtId="165" fontId="102" fillId="0" borderId="77" xfId="0" applyNumberFormat="1" applyFont="1" applyFill="1" applyBorder="1"/>
    <xf numFmtId="165" fontId="0" fillId="0" borderId="77" xfId="0" applyNumberFormat="1" applyBorder="1"/>
    <xf numFmtId="0" fontId="0" fillId="9" borderId="41" xfId="0" applyFill="1" applyBorder="1" applyAlignment="1">
      <alignment horizontal="center"/>
    </xf>
    <xf numFmtId="0" fontId="48" fillId="9" borderId="41" xfId="0" applyFont="1" applyFill="1" applyBorder="1"/>
    <xf numFmtId="0" fontId="101" fillId="9" borderId="31" xfId="0" applyFont="1" applyFill="1" applyBorder="1"/>
    <xf numFmtId="0" fontId="10" fillId="10" borderId="74" xfId="0" applyFont="1" applyFill="1" applyBorder="1"/>
    <xf numFmtId="0" fontId="0" fillId="9" borderId="66" xfId="0" applyFill="1" applyBorder="1"/>
    <xf numFmtId="0" fontId="104" fillId="9" borderId="69" xfId="0" applyFont="1" applyFill="1" applyBorder="1"/>
    <xf numFmtId="0" fontId="10" fillId="10" borderId="66" xfId="0" applyFont="1" applyFill="1" applyBorder="1"/>
    <xf numFmtId="0" fontId="49" fillId="9" borderId="66" xfId="0" applyFont="1" applyFill="1" applyBorder="1"/>
    <xf numFmtId="165" fontId="49" fillId="0" borderId="73" xfId="0" applyNumberFormat="1" applyFont="1" applyBorder="1" applyAlignment="1">
      <alignment horizontal="center"/>
    </xf>
    <xf numFmtId="0" fontId="102" fillId="9" borderId="67" xfId="0" applyFont="1" applyFill="1" applyBorder="1"/>
    <xf numFmtId="168" fontId="49" fillId="0" borderId="81" xfId="0" applyNumberFormat="1" applyFont="1" applyBorder="1" applyAlignment="1">
      <alignment horizontal="center"/>
    </xf>
    <xf numFmtId="167" fontId="0" fillId="0" borderId="0" xfId="0" applyNumberFormat="1" applyFill="1" applyBorder="1"/>
    <xf numFmtId="167" fontId="49" fillId="0" borderId="0" xfId="0" applyNumberFormat="1" applyFont="1" applyFill="1" applyBorder="1" applyAlignment="1">
      <alignment horizontal="center"/>
    </xf>
    <xf numFmtId="0" fontId="106" fillId="0" borderId="79" xfId="0" applyFont="1" applyFill="1" applyBorder="1"/>
    <xf numFmtId="0" fontId="53" fillId="0" borderId="26" xfId="0" applyFont="1" applyFill="1" applyBorder="1" applyAlignment="1">
      <alignment horizontal="center"/>
    </xf>
    <xf numFmtId="0" fontId="102" fillId="0" borderId="26" xfId="0" applyFont="1" applyFill="1" applyBorder="1"/>
    <xf numFmtId="2" fontId="49" fillId="0" borderId="66" xfId="0" applyNumberFormat="1" applyFont="1" applyBorder="1" applyAlignment="1">
      <alignment horizontal="center"/>
    </xf>
    <xf numFmtId="0" fontId="102" fillId="0" borderId="66" xfId="0" applyFont="1" applyFill="1" applyBorder="1"/>
    <xf numFmtId="167" fontId="0" fillId="0" borderId="10" xfId="0" applyNumberFormat="1" applyFill="1" applyBorder="1"/>
    <xf numFmtId="0" fontId="102" fillId="0" borderId="13" xfId="0" applyFont="1" applyFill="1" applyBorder="1"/>
    <xf numFmtId="1" fontId="102" fillId="0" borderId="0" xfId="0" applyNumberFormat="1" applyFont="1" applyFill="1" applyBorder="1"/>
    <xf numFmtId="0" fontId="7" fillId="0" borderId="24" xfId="0" applyFont="1" applyBorder="1"/>
    <xf numFmtId="2" fontId="102" fillId="0" borderId="79" xfId="0" applyNumberFormat="1" applyFont="1" applyBorder="1"/>
    <xf numFmtId="2" fontId="102" fillId="0" borderId="0" xfId="0" applyNumberFormat="1" applyFont="1" applyFill="1" applyBorder="1"/>
    <xf numFmtId="165" fontId="102" fillId="0" borderId="79" xfId="0" applyNumberFormat="1" applyFont="1" applyBorder="1"/>
    <xf numFmtId="168" fontId="49" fillId="7" borderId="66" xfId="0" applyNumberFormat="1" applyFont="1" applyFill="1" applyBorder="1" applyAlignment="1">
      <alignment horizontal="center"/>
    </xf>
    <xf numFmtId="1" fontId="105" fillId="0" borderId="79" xfId="0" applyNumberFormat="1" applyFont="1" applyFill="1" applyBorder="1"/>
    <xf numFmtId="165" fontId="105" fillId="0" borderId="79" xfId="0" applyNumberFormat="1" applyFont="1" applyFill="1" applyBorder="1"/>
    <xf numFmtId="1" fontId="103" fillId="0" borderId="77" xfId="0" applyNumberFormat="1" applyFont="1" applyFill="1" applyBorder="1"/>
    <xf numFmtId="165" fontId="102" fillId="0" borderId="0" xfId="0" applyNumberFormat="1" applyFont="1" applyFill="1" applyBorder="1"/>
    <xf numFmtId="0" fontId="64" fillId="0" borderId="58" xfId="0" applyFont="1" applyBorder="1"/>
    <xf numFmtId="0" fontId="102" fillId="0" borderId="22" xfId="0" applyFont="1" applyFill="1" applyBorder="1"/>
    <xf numFmtId="0" fontId="0" fillId="0" borderId="68" xfId="0" applyFont="1" applyFill="1" applyBorder="1" applyAlignment="1">
      <alignment horizontal="left"/>
    </xf>
    <xf numFmtId="0" fontId="61" fillId="0" borderId="77" xfId="0" applyFont="1" applyFill="1" applyBorder="1"/>
    <xf numFmtId="166" fontId="53" fillId="0" borderId="77" xfId="0" applyNumberFormat="1" applyFont="1" applyBorder="1"/>
    <xf numFmtId="0" fontId="29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center"/>
    </xf>
    <xf numFmtId="2" fontId="66" fillId="0" borderId="0" xfId="0" applyNumberFormat="1" applyFont="1" applyFill="1" applyBorder="1"/>
    <xf numFmtId="167" fontId="66" fillId="0" borderId="0" xfId="0" applyNumberFormat="1" applyFont="1" applyFill="1" applyBorder="1"/>
    <xf numFmtId="2" fontId="29" fillId="0" borderId="0" xfId="0" applyNumberFormat="1" applyFont="1" applyFill="1" applyBorder="1" applyAlignment="1">
      <alignment horizontal="right"/>
    </xf>
    <xf numFmtId="1" fontId="33" fillId="0" borderId="0" xfId="0" applyNumberFormat="1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67" fillId="0" borderId="0" xfId="0" applyFont="1" applyFill="1" applyBorder="1"/>
    <xf numFmtId="0" fontId="66" fillId="0" borderId="0" xfId="0" applyFont="1" applyFill="1" applyBorder="1"/>
    <xf numFmtId="9" fontId="0" fillId="0" borderId="0" xfId="1" applyFont="1" applyFill="1" applyBorder="1" applyAlignment="1">
      <alignment horizontal="center"/>
    </xf>
    <xf numFmtId="166" fontId="66" fillId="0" borderId="0" xfId="0" applyNumberFormat="1" applyFont="1" applyFill="1" applyBorder="1"/>
    <xf numFmtId="0" fontId="44" fillId="0" borderId="21" xfId="0" applyFont="1" applyBorder="1" applyAlignment="1">
      <alignment horizontal="center"/>
    </xf>
    <xf numFmtId="0" fontId="44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44" fillId="0" borderId="59" xfId="0" applyFont="1" applyBorder="1" applyAlignment="1">
      <alignment horizontal="center"/>
    </xf>
    <xf numFmtId="0" fontId="44" fillId="0" borderId="58" xfId="0" applyFont="1" applyBorder="1" applyAlignment="1">
      <alignment horizontal="center"/>
    </xf>
    <xf numFmtId="1" fontId="7" fillId="0" borderId="79" xfId="0" applyNumberFormat="1" applyFont="1" applyBorder="1" applyAlignment="1">
      <alignment horizontal="center"/>
    </xf>
    <xf numFmtId="2" fontId="44" fillId="0" borderId="58" xfId="0" applyNumberFormat="1" applyFont="1" applyBorder="1" applyAlignment="1">
      <alignment horizontal="center"/>
    </xf>
    <xf numFmtId="1" fontId="44" fillId="0" borderId="58" xfId="0" applyNumberFormat="1" applyFont="1" applyBorder="1" applyAlignment="1">
      <alignment horizontal="center"/>
    </xf>
    <xf numFmtId="0" fontId="77" fillId="0" borderId="59" xfId="0" applyFont="1" applyBorder="1" applyAlignment="1">
      <alignment horizontal="center"/>
    </xf>
    <xf numFmtId="1" fontId="44" fillId="0" borderId="77" xfId="0" applyNumberFormat="1" applyFont="1" applyBorder="1" applyAlignment="1">
      <alignment horizontal="center"/>
    </xf>
    <xf numFmtId="165" fontId="44" fillId="0" borderId="58" xfId="0" applyNumberFormat="1" applyFont="1" applyBorder="1" applyAlignment="1">
      <alignment horizontal="center"/>
    </xf>
    <xf numFmtId="0" fontId="44" fillId="0" borderId="77" xfId="0" applyFont="1" applyBorder="1" applyAlignment="1">
      <alignment horizontal="center"/>
    </xf>
    <xf numFmtId="166" fontId="77" fillId="0" borderId="59" xfId="0" applyNumberFormat="1" applyFont="1" applyBorder="1" applyAlignment="1">
      <alignment horizontal="center"/>
    </xf>
    <xf numFmtId="166" fontId="44" fillId="0" borderId="77" xfId="0" applyNumberFormat="1" applyFont="1" applyBorder="1" applyAlignment="1">
      <alignment horizontal="center"/>
    </xf>
    <xf numFmtId="2" fontId="44" fillId="0" borderId="77" xfId="0" applyNumberFormat="1" applyFont="1" applyBorder="1" applyAlignment="1">
      <alignment horizontal="center"/>
    </xf>
    <xf numFmtId="165" fontId="44" fillId="0" borderId="77" xfId="0" applyNumberFormat="1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166" fontId="44" fillId="0" borderId="58" xfId="0" applyNumberFormat="1" applyFont="1" applyBorder="1" applyAlignment="1">
      <alignment horizontal="center"/>
    </xf>
    <xf numFmtId="167" fontId="44" fillId="0" borderId="77" xfId="0" applyNumberFormat="1" applyFont="1" applyBorder="1" applyAlignment="1">
      <alignment horizontal="center"/>
    </xf>
    <xf numFmtId="2" fontId="7" fillId="0" borderId="79" xfId="0" applyNumberFormat="1" applyFont="1" applyBorder="1" applyAlignment="1">
      <alignment horizontal="center"/>
    </xf>
    <xf numFmtId="2" fontId="77" fillId="0" borderId="64" xfId="0" applyNumberFormat="1" applyFont="1" applyBorder="1" applyAlignment="1">
      <alignment horizontal="center"/>
    </xf>
    <xf numFmtId="2" fontId="2" fillId="0" borderId="77" xfId="0" applyNumberFormat="1" applyFont="1" applyBorder="1" applyAlignment="1">
      <alignment horizontal="center"/>
    </xf>
    <xf numFmtId="0" fontId="77" fillId="0" borderId="64" xfId="0" applyFont="1" applyBorder="1" applyAlignment="1">
      <alignment horizontal="center"/>
    </xf>
    <xf numFmtId="2" fontId="2" fillId="0" borderId="64" xfId="0" applyNumberFormat="1" applyFont="1" applyBorder="1" applyAlignment="1">
      <alignment horizontal="center"/>
    </xf>
    <xf numFmtId="2" fontId="2" fillId="0" borderId="65" xfId="0" applyNumberFormat="1" applyFont="1" applyBorder="1" applyAlignment="1">
      <alignment horizontal="center"/>
    </xf>
    <xf numFmtId="2" fontId="2" fillId="0" borderId="66" xfId="0" applyNumberFormat="1" applyFont="1" applyBorder="1" applyAlignment="1">
      <alignment horizontal="center"/>
    </xf>
    <xf numFmtId="1" fontId="2" fillId="0" borderId="66" xfId="0" applyNumberFormat="1" applyFont="1" applyBorder="1" applyAlignment="1">
      <alignment horizontal="center"/>
    </xf>
    <xf numFmtId="1" fontId="7" fillId="0" borderId="67" xfId="0" applyNumberFormat="1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44" fillId="0" borderId="61" xfId="0" applyFont="1" applyBorder="1" applyAlignment="1">
      <alignment horizontal="center"/>
    </xf>
    <xf numFmtId="2" fontId="44" fillId="0" borderId="61" xfId="0" applyNumberFormat="1" applyFont="1" applyBorder="1" applyAlignment="1">
      <alignment horizontal="center"/>
    </xf>
    <xf numFmtId="0" fontId="44" fillId="0" borderId="73" xfId="0" applyFont="1" applyBorder="1" applyAlignment="1">
      <alignment horizontal="center"/>
    </xf>
    <xf numFmtId="0" fontId="2" fillId="0" borderId="73" xfId="0" applyFont="1" applyBorder="1" applyAlignment="1">
      <alignment horizontal="center"/>
    </xf>
    <xf numFmtId="165" fontId="44" fillId="0" borderId="73" xfId="0" applyNumberFormat="1" applyFont="1" applyBorder="1" applyAlignment="1">
      <alignment horizontal="center"/>
    </xf>
    <xf numFmtId="2" fontId="2" fillId="0" borderId="69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5" fontId="7" fillId="0" borderId="64" xfId="0" applyNumberFormat="1" applyFont="1" applyBorder="1" applyAlignment="1">
      <alignment horizontal="center"/>
    </xf>
    <xf numFmtId="1" fontId="7" fillId="0" borderId="6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165" fontId="7" fillId="0" borderId="65" xfId="0" applyNumberFormat="1" applyFont="1" applyBorder="1" applyAlignment="1">
      <alignment horizontal="center"/>
    </xf>
    <xf numFmtId="0" fontId="7" fillId="0" borderId="7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3" xfId="0" applyFont="1" applyBorder="1"/>
    <xf numFmtId="166" fontId="48" fillId="0" borderId="77" xfId="0" applyNumberFormat="1" applyFont="1" applyBorder="1" applyAlignment="1">
      <alignment horizontal="center"/>
    </xf>
    <xf numFmtId="2" fontId="48" fillId="0" borderId="77" xfId="0" applyNumberFormat="1" applyFont="1" applyBorder="1" applyAlignment="1">
      <alignment horizontal="center"/>
    </xf>
    <xf numFmtId="0" fontId="106" fillId="0" borderId="0" xfId="0" applyFont="1" applyFill="1" applyBorder="1" applyAlignment="1">
      <alignment horizontal="left"/>
    </xf>
    <xf numFmtId="0" fontId="102" fillId="0" borderId="0" xfId="0" applyFont="1" applyFill="1" applyBorder="1" applyAlignment="1">
      <alignment horizontal="left"/>
    </xf>
    <xf numFmtId="0" fontId="28" fillId="0" borderId="0" xfId="0" applyFont="1" applyFill="1" applyBorder="1"/>
    <xf numFmtId="2" fontId="48" fillId="0" borderId="58" xfId="0" applyNumberFormat="1" applyFont="1" applyBorder="1" applyAlignment="1">
      <alignment horizontal="center"/>
    </xf>
    <xf numFmtId="2" fontId="49" fillId="0" borderId="61" xfId="0" applyNumberFormat="1" applyFont="1" applyBorder="1" applyAlignment="1">
      <alignment horizontal="center"/>
    </xf>
    <xf numFmtId="168" fontId="49" fillId="0" borderId="77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166" fontId="105" fillId="0" borderId="77" xfId="0" applyNumberFormat="1" applyFont="1" applyFill="1" applyBorder="1"/>
    <xf numFmtId="169" fontId="22" fillId="0" borderId="77" xfId="0" applyNumberFormat="1" applyFont="1" applyBorder="1"/>
    <xf numFmtId="169" fontId="50" fillId="7" borderId="66" xfId="0" applyNumberFormat="1" applyFont="1" applyFill="1" applyBorder="1" applyAlignment="1">
      <alignment horizontal="center"/>
    </xf>
    <xf numFmtId="169" fontId="50" fillId="0" borderId="77" xfId="0" applyNumberFormat="1" applyFont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166" fontId="93" fillId="0" borderId="0" xfId="0" applyNumberFormat="1" applyFont="1" applyFill="1" applyBorder="1" applyAlignment="1">
      <alignment horizontal="center"/>
    </xf>
    <xf numFmtId="165" fontId="93" fillId="0" borderId="0" xfId="0" applyNumberFormat="1" applyFont="1" applyFill="1" applyBorder="1" applyAlignment="1">
      <alignment horizontal="center"/>
    </xf>
    <xf numFmtId="2" fontId="93" fillId="0" borderId="0" xfId="0" applyNumberFormat="1" applyFont="1" applyFill="1" applyBorder="1" applyAlignment="1">
      <alignment horizontal="center"/>
    </xf>
    <xf numFmtId="2" fontId="2" fillId="0" borderId="73" xfId="0" applyNumberFormat="1" applyFont="1" applyBorder="1" applyAlignment="1">
      <alignment horizontal="center"/>
    </xf>
    <xf numFmtId="167" fontId="44" fillId="0" borderId="58" xfId="0" applyNumberFormat="1" applyFont="1" applyBorder="1" applyAlignment="1">
      <alignment horizontal="center"/>
    </xf>
    <xf numFmtId="168" fontId="44" fillId="0" borderId="77" xfId="0" applyNumberFormat="1" applyFont="1" applyBorder="1" applyAlignment="1">
      <alignment horizontal="center"/>
    </xf>
    <xf numFmtId="2" fontId="77" fillId="0" borderId="70" xfId="0" applyNumberFormat="1" applyFont="1" applyBorder="1" applyAlignment="1">
      <alignment horizontal="center"/>
    </xf>
    <xf numFmtId="2" fontId="2" fillId="0" borderId="70" xfId="0" applyNumberFormat="1" applyFont="1" applyBorder="1" applyAlignment="1">
      <alignment horizontal="center"/>
    </xf>
    <xf numFmtId="2" fontId="2" fillId="0" borderId="74" xfId="0" applyNumberFormat="1" applyFont="1" applyBorder="1" applyAlignment="1">
      <alignment horizontal="center"/>
    </xf>
    <xf numFmtId="0" fontId="76" fillId="0" borderId="0" xfId="0" applyFont="1" applyBorder="1"/>
    <xf numFmtId="0" fontId="0" fillId="0" borderId="26" xfId="0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49" fillId="0" borderId="9" xfId="0" applyFont="1" applyBorder="1"/>
    <xf numFmtId="0" fontId="8" fillId="0" borderId="9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2" fontId="18" fillId="0" borderId="75" xfId="0" applyNumberFormat="1" applyFont="1" applyBorder="1" applyAlignment="1">
      <alignment horizontal="center"/>
    </xf>
    <xf numFmtId="1" fontId="36" fillId="0" borderId="88" xfId="0" applyNumberFormat="1" applyFont="1" applyBorder="1" applyAlignment="1">
      <alignment horizontal="center"/>
    </xf>
    <xf numFmtId="0" fontId="2" fillId="0" borderId="52" xfId="0" applyFont="1" applyBorder="1"/>
    <xf numFmtId="2" fontId="18" fillId="0" borderId="61" xfId="0" applyNumberFormat="1" applyFont="1" applyBorder="1" applyAlignment="1">
      <alignment horizontal="center"/>
    </xf>
    <xf numFmtId="0" fontId="14" fillId="0" borderId="52" xfId="0" applyFont="1" applyBorder="1" applyAlignment="1">
      <alignment horizontal="right"/>
    </xf>
    <xf numFmtId="2" fontId="36" fillId="0" borderId="25" xfId="0" applyNumberFormat="1" applyFont="1" applyBorder="1" applyAlignment="1">
      <alignment horizontal="center" vertical="center" wrapText="1"/>
    </xf>
    <xf numFmtId="0" fontId="17" fillId="0" borderId="52" xfId="0" applyFont="1" applyBorder="1" applyAlignment="1">
      <alignment horizontal="right"/>
    </xf>
    <xf numFmtId="0" fontId="25" fillId="0" borderId="25" xfId="0" applyFont="1" applyBorder="1" applyAlignment="1">
      <alignment horizontal="center" vertical="center"/>
    </xf>
    <xf numFmtId="0" fontId="2" fillId="0" borderId="89" xfId="0" applyFont="1" applyBorder="1"/>
    <xf numFmtId="2" fontId="18" fillId="0" borderId="73" xfId="0" applyNumberFormat="1" applyFont="1" applyBorder="1" applyAlignment="1">
      <alignment horizontal="center"/>
    </xf>
    <xf numFmtId="1" fontId="36" fillId="0" borderId="89" xfId="0" applyNumberFormat="1" applyFont="1" applyBorder="1" applyAlignment="1">
      <alignment horizontal="center"/>
    </xf>
    <xf numFmtId="0" fontId="14" fillId="0" borderId="89" xfId="0" applyFont="1" applyBorder="1" applyAlignment="1">
      <alignment horizontal="right"/>
    </xf>
    <xf numFmtId="2" fontId="16" fillId="0" borderId="25" xfId="0" applyNumberFormat="1" applyFont="1" applyBorder="1" applyAlignment="1">
      <alignment horizontal="center" vertical="center" wrapText="1"/>
    </xf>
    <xf numFmtId="0" fontId="2" fillId="0" borderId="90" xfId="0" applyFont="1" applyBorder="1"/>
    <xf numFmtId="0" fontId="14" fillId="0" borderId="88" xfId="0" applyFont="1" applyBorder="1" applyAlignment="1">
      <alignment horizontal="right"/>
    </xf>
    <xf numFmtId="0" fontId="49" fillId="0" borderId="18" xfId="0" applyFont="1" applyBorder="1" applyAlignment="1">
      <alignment horizontal="left"/>
    </xf>
    <xf numFmtId="0" fontId="49" fillId="0" borderId="13" xfId="0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2" fontId="14" fillId="0" borderId="47" xfId="0" applyNumberFormat="1" applyFont="1" applyBorder="1" applyAlignment="1">
      <alignment horizontal="center"/>
    </xf>
    <xf numFmtId="166" fontId="14" fillId="0" borderId="47" xfId="0" applyNumberFormat="1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4" fillId="0" borderId="90" xfId="0" applyFont="1" applyBorder="1" applyAlignment="1">
      <alignment horizontal="right"/>
    </xf>
    <xf numFmtId="0" fontId="0" fillId="0" borderId="58" xfId="0" applyBorder="1" applyAlignment="1">
      <alignment horizontal="left"/>
    </xf>
    <xf numFmtId="0" fontId="0" fillId="0" borderId="61" xfId="0" applyBorder="1" applyAlignment="1">
      <alignment horizontal="left"/>
    </xf>
    <xf numFmtId="0" fontId="0" fillId="0" borderId="52" xfId="0" applyBorder="1" applyAlignment="1">
      <alignment horizontal="right"/>
    </xf>
    <xf numFmtId="1" fontId="36" fillId="0" borderId="68" xfId="0" applyNumberFormat="1" applyFont="1" applyBorder="1" applyAlignment="1">
      <alignment horizontal="center"/>
    </xf>
    <xf numFmtId="49" fontId="14" fillId="0" borderId="89" xfId="0" applyNumberFormat="1" applyFont="1" applyBorder="1" applyAlignment="1">
      <alignment horizontal="right"/>
    </xf>
    <xf numFmtId="0" fontId="2" fillId="0" borderId="88" xfId="0" applyFont="1" applyBorder="1"/>
    <xf numFmtId="1" fontId="36" fillId="0" borderId="83" xfId="0" applyNumberFormat="1" applyFont="1" applyBorder="1" applyAlignment="1">
      <alignment horizontal="center"/>
    </xf>
    <xf numFmtId="164" fontId="14" fillId="0" borderId="90" xfId="0" applyNumberFormat="1" applyFont="1" applyBorder="1" applyAlignment="1">
      <alignment horizontal="right"/>
    </xf>
    <xf numFmtId="1" fontId="36" fillId="0" borderId="80" xfId="0" applyNumberFormat="1" applyFont="1" applyBorder="1" applyAlignment="1">
      <alignment horizontal="center"/>
    </xf>
    <xf numFmtId="1" fontId="36" fillId="0" borderId="59" xfId="0" applyNumberFormat="1" applyFont="1" applyBorder="1" applyAlignment="1">
      <alignment horizontal="center"/>
    </xf>
    <xf numFmtId="1" fontId="36" fillId="0" borderId="37" xfId="0" applyNumberFormat="1" applyFont="1" applyBorder="1" applyAlignment="1">
      <alignment horizontal="center"/>
    </xf>
    <xf numFmtId="0" fontId="2" fillId="0" borderId="73" xfId="0" applyFont="1" applyBorder="1"/>
    <xf numFmtId="0" fontId="1" fillId="0" borderId="17" xfId="0" applyFont="1" applyBorder="1"/>
    <xf numFmtId="0" fontId="36" fillId="0" borderId="18" xfId="0" applyFont="1" applyBorder="1" applyAlignment="1">
      <alignment horizontal="right"/>
    </xf>
    <xf numFmtId="0" fontId="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2" fontId="16" fillId="0" borderId="0" xfId="0" applyNumberFormat="1" applyFont="1" applyAlignment="1">
      <alignment horizontal="left"/>
    </xf>
    <xf numFmtId="0" fontId="36" fillId="0" borderId="26" xfId="0" applyFont="1" applyBorder="1" applyAlignment="1">
      <alignment horizontal="right"/>
    </xf>
    <xf numFmtId="0" fontId="53" fillId="0" borderId="1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36" fillId="0" borderId="0" xfId="0" applyFont="1" applyAlignment="1">
      <alignment horizontal="right"/>
    </xf>
    <xf numFmtId="0" fontId="53" fillId="0" borderId="64" xfId="0" applyFont="1" applyBorder="1" applyAlignment="1">
      <alignment horizontal="center" vertical="center"/>
    </xf>
    <xf numFmtId="166" fontId="0" fillId="0" borderId="79" xfId="0" applyNumberFormat="1" applyBorder="1"/>
    <xf numFmtId="2" fontId="36" fillId="0" borderId="0" xfId="0" applyNumberFormat="1" applyFont="1"/>
    <xf numFmtId="0" fontId="36" fillId="0" borderId="78" xfId="0" applyFont="1" applyBorder="1" applyAlignment="1">
      <alignment horizontal="right"/>
    </xf>
    <xf numFmtId="0" fontId="0" fillId="3" borderId="83" xfId="0" applyFill="1" applyBorder="1"/>
    <xf numFmtId="2" fontId="16" fillId="3" borderId="74" xfId="0" applyNumberFormat="1" applyFont="1" applyFill="1" applyBorder="1" applyAlignment="1">
      <alignment horizontal="center"/>
    </xf>
    <xf numFmtId="0" fontId="42" fillId="3" borderId="76" xfId="0" applyFont="1" applyFill="1" applyBorder="1" applyAlignment="1">
      <alignment horizontal="right"/>
    </xf>
    <xf numFmtId="2" fontId="89" fillId="0" borderId="0" xfId="0" applyNumberFormat="1" applyFont="1" applyAlignment="1">
      <alignment horizontal="center"/>
    </xf>
    <xf numFmtId="1" fontId="89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70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9" fontId="33" fillId="0" borderId="0" xfId="0" applyNumberFormat="1" applyFont="1" applyAlignment="1">
      <alignment horizontal="center"/>
    </xf>
    <xf numFmtId="0" fontId="53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2" fontId="18" fillId="0" borderId="7" xfId="0" applyNumberFormat="1" applyFont="1" applyBorder="1" applyAlignment="1">
      <alignment horizontal="center"/>
    </xf>
    <xf numFmtId="0" fontId="17" fillId="0" borderId="2" xfId="0" applyFont="1" applyBorder="1" applyAlignment="1">
      <alignment horizontal="right"/>
    </xf>
    <xf numFmtId="0" fontId="2" fillId="0" borderId="1" xfId="0" applyFont="1" applyBorder="1"/>
    <xf numFmtId="0" fontId="2" fillId="0" borderId="52" xfId="0" applyFont="1" applyBorder="1" applyAlignment="1">
      <alignment horizontal="center"/>
    </xf>
    <xf numFmtId="0" fontId="17" fillId="0" borderId="89" xfId="0" applyFont="1" applyBorder="1" applyAlignment="1">
      <alignment horizontal="right"/>
    </xf>
    <xf numFmtId="0" fontId="2" fillId="0" borderId="88" xfId="0" applyFont="1" applyBorder="1" applyAlignment="1">
      <alignment horizontal="center"/>
    </xf>
    <xf numFmtId="0" fontId="33" fillId="0" borderId="1" xfId="0" applyFont="1" applyBorder="1" applyAlignment="1">
      <alignment horizontal="left"/>
    </xf>
    <xf numFmtId="0" fontId="22" fillId="0" borderId="52" xfId="0" applyFont="1" applyBorder="1" applyAlignment="1">
      <alignment horizontal="center"/>
    </xf>
    <xf numFmtId="0" fontId="2" fillId="0" borderId="78" xfId="0" applyFont="1" applyBorder="1"/>
    <xf numFmtId="0" fontId="2" fillId="0" borderId="89" xfId="0" applyFont="1" applyBorder="1" applyAlignment="1">
      <alignment horizontal="center"/>
    </xf>
    <xf numFmtId="0" fontId="2" fillId="0" borderId="76" xfId="0" applyFont="1" applyBorder="1"/>
    <xf numFmtId="0" fontId="2" fillId="0" borderId="90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2" fontId="35" fillId="0" borderId="17" xfId="0" applyNumberFormat="1" applyFont="1" applyBorder="1" applyAlignment="1">
      <alignment horizontal="center" vertical="center"/>
    </xf>
    <xf numFmtId="166" fontId="35" fillId="0" borderId="35" xfId="0" applyNumberFormat="1" applyFont="1" applyBorder="1" applyAlignment="1">
      <alignment horizontal="center" vertical="center"/>
    </xf>
    <xf numFmtId="2" fontId="10" fillId="0" borderId="3" xfId="0" applyNumberFormat="1" applyFont="1" applyBorder="1" applyAlignment="1">
      <alignment horizontal="center" vertical="center"/>
    </xf>
    <xf numFmtId="2" fontId="10" fillId="0" borderId="27" xfId="0" applyNumberFormat="1" applyFont="1" applyBorder="1" applyAlignment="1">
      <alignment horizontal="center" vertical="center"/>
    </xf>
    <xf numFmtId="0" fontId="48" fillId="0" borderId="3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50" fillId="0" borderId="10" xfId="0" applyFont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51" xfId="0" applyBorder="1" applyAlignment="1">
      <alignment horizontal="left"/>
    </xf>
    <xf numFmtId="2" fontId="18" fillId="0" borderId="79" xfId="0" applyNumberFormat="1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57" fillId="0" borderId="78" xfId="0" applyFont="1" applyBorder="1" applyAlignment="1">
      <alignment horizontal="left"/>
    </xf>
    <xf numFmtId="0" fontId="22" fillId="0" borderId="89" xfId="0" applyFont="1" applyBorder="1" applyAlignment="1">
      <alignment horizontal="center"/>
    </xf>
    <xf numFmtId="0" fontId="0" fillId="0" borderId="90" xfId="0" applyBorder="1" applyAlignment="1">
      <alignment horizontal="center"/>
    </xf>
    <xf numFmtId="0" fontId="8" fillId="0" borderId="9" xfId="0" applyFont="1" applyBorder="1" applyAlignment="1">
      <alignment horizontal="left"/>
    </xf>
    <xf numFmtId="2" fontId="35" fillId="0" borderId="37" xfId="0" applyNumberFormat="1" applyFont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0" fillId="0" borderId="34" xfId="0" applyNumberFormat="1" applyFont="1" applyBorder="1" applyAlignment="1">
      <alignment horizontal="center" vertical="center"/>
    </xf>
    <xf numFmtId="0" fontId="48" fillId="0" borderId="17" xfId="0" applyFont="1" applyBorder="1" applyAlignment="1">
      <alignment horizontal="left"/>
    </xf>
    <xf numFmtId="0" fontId="50" fillId="0" borderId="0" xfId="0" applyFont="1" applyAlignment="1">
      <alignment horizontal="left"/>
    </xf>
    <xf numFmtId="1" fontId="36" fillId="0" borderId="51" xfId="0" applyNumberFormat="1" applyFont="1" applyBorder="1" applyAlignment="1">
      <alignment horizontal="center"/>
    </xf>
    <xf numFmtId="1" fontId="108" fillId="0" borderId="52" xfId="0" applyNumberFormat="1" applyFont="1" applyBorder="1" applyAlignment="1">
      <alignment horizontal="center"/>
    </xf>
    <xf numFmtId="0" fontId="2" fillId="0" borderId="68" xfId="0" applyFont="1" applyBorder="1"/>
    <xf numFmtId="1" fontId="108" fillId="0" borderId="88" xfId="0" applyNumberFormat="1" applyFont="1" applyBorder="1" applyAlignment="1">
      <alignment horizontal="center"/>
    </xf>
    <xf numFmtId="0" fontId="2" fillId="0" borderId="83" xfId="0" applyFont="1" applyBorder="1"/>
    <xf numFmtId="0" fontId="22" fillId="0" borderId="88" xfId="0" applyFont="1" applyBorder="1" applyAlignment="1">
      <alignment horizontal="center"/>
    </xf>
    <xf numFmtId="0" fontId="49" fillId="0" borderId="8" xfId="0" applyFont="1" applyBorder="1" applyAlignment="1">
      <alignment horizontal="center"/>
    </xf>
    <xf numFmtId="1" fontId="36" fillId="0" borderId="2" xfId="0" applyNumberFormat="1" applyFont="1" applyBorder="1" applyAlignment="1">
      <alignment horizontal="center"/>
    </xf>
    <xf numFmtId="0" fontId="2" fillId="0" borderId="56" xfId="0" applyFont="1" applyBorder="1"/>
    <xf numFmtId="0" fontId="33" fillId="0" borderId="88" xfId="0" applyFont="1" applyBorder="1" applyAlignment="1">
      <alignment horizontal="center"/>
    </xf>
    <xf numFmtId="0" fontId="0" fillId="0" borderId="52" xfId="0" applyBorder="1" applyAlignment="1">
      <alignment horizontal="left"/>
    </xf>
    <xf numFmtId="1" fontId="57" fillId="0" borderId="52" xfId="0" applyNumberFormat="1" applyFont="1" applyBorder="1" applyAlignment="1">
      <alignment horizontal="center"/>
    </xf>
    <xf numFmtId="0" fontId="2" fillId="0" borderId="72" xfId="0" applyFont="1" applyBorder="1"/>
    <xf numFmtId="164" fontId="14" fillId="0" borderId="52" xfId="0" applyNumberFormat="1" applyFont="1" applyBorder="1" applyAlignment="1">
      <alignment horizontal="right"/>
    </xf>
    <xf numFmtId="0" fontId="2" fillId="0" borderId="55" xfId="0" applyFont="1" applyBorder="1"/>
    <xf numFmtId="0" fontId="0" fillId="0" borderId="68" xfId="0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7" fillId="0" borderId="89" xfId="0" applyFont="1" applyBorder="1"/>
    <xf numFmtId="0" fontId="7" fillId="0" borderId="57" xfId="0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1" fontId="36" fillId="2" borderId="57" xfId="0" applyNumberFormat="1" applyFont="1" applyFill="1" applyBorder="1" applyAlignment="1">
      <alignment horizontal="center"/>
    </xf>
    <xf numFmtId="0" fontId="57" fillId="0" borderId="68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0" fontId="22" fillId="0" borderId="89" xfId="0" applyFont="1" applyBorder="1" applyAlignment="1">
      <alignment horizontal="left"/>
    </xf>
    <xf numFmtId="0" fontId="5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8" fillId="0" borderId="3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3" fillId="0" borderId="59" xfId="0" applyFont="1" applyBorder="1" applyAlignment="1">
      <alignment horizontal="center" vertical="center"/>
    </xf>
    <xf numFmtId="166" fontId="0" fillId="0" borderId="84" xfId="0" applyNumberFormat="1" applyBorder="1"/>
    <xf numFmtId="2" fontId="41" fillId="6" borderId="77" xfId="0" applyNumberFormat="1" applyFont="1" applyFill="1" applyBorder="1" applyAlignment="1">
      <alignment horizontal="center"/>
    </xf>
    <xf numFmtId="0" fontId="48" fillId="0" borderId="54" xfId="0" applyFont="1" applyBorder="1" applyAlignment="1">
      <alignment horizontal="left"/>
    </xf>
    <xf numFmtId="166" fontId="0" fillId="0" borderId="82" xfId="0" applyNumberFormat="1" applyBorder="1"/>
    <xf numFmtId="0" fontId="48" fillId="0" borderId="33" xfId="0" applyFont="1" applyBorder="1" applyAlignment="1">
      <alignment horizontal="left"/>
    </xf>
    <xf numFmtId="166" fontId="0" fillId="0" borderId="28" xfId="0" applyNumberFormat="1" applyBorder="1"/>
    <xf numFmtId="0" fontId="10" fillId="0" borderId="0" xfId="0" applyFont="1" applyAlignment="1">
      <alignment horizontal="center"/>
    </xf>
    <xf numFmtId="0" fontId="48" fillId="0" borderId="15" xfId="0" applyFont="1" applyBorder="1"/>
    <xf numFmtId="0" fontId="60" fillId="0" borderId="14" xfId="0" applyFont="1" applyBorder="1"/>
    <xf numFmtId="0" fontId="10" fillId="0" borderId="15" xfId="0" applyFont="1" applyBorder="1"/>
    <xf numFmtId="0" fontId="2" fillId="0" borderId="31" xfId="0" applyFont="1" applyBorder="1" applyAlignment="1">
      <alignment horizontal="right"/>
    </xf>
    <xf numFmtId="0" fontId="107" fillId="0" borderId="0" xfId="0" applyFont="1"/>
    <xf numFmtId="0" fontId="81" fillId="0" borderId="23" xfId="0" applyFont="1" applyFill="1" applyBorder="1" applyAlignment="1">
      <alignment horizontal="left"/>
    </xf>
    <xf numFmtId="2" fontId="83" fillId="0" borderId="79" xfId="0" applyNumberFormat="1" applyFont="1" applyFill="1" applyBorder="1" applyAlignment="1">
      <alignment horizontal="left"/>
    </xf>
    <xf numFmtId="0" fontId="14" fillId="0" borderId="54" xfId="0" applyFont="1" applyBorder="1"/>
    <xf numFmtId="0" fontId="81" fillId="0" borderId="3" xfId="0" applyFont="1" applyBorder="1"/>
    <xf numFmtId="0" fontId="10" fillId="0" borderId="54" xfId="0" applyFont="1" applyBorder="1"/>
    <xf numFmtId="0" fontId="0" fillId="0" borderId="36" xfId="0" applyFill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50" fillId="0" borderId="2" xfId="0" applyFont="1" applyFill="1" applyBorder="1"/>
    <xf numFmtId="0" fontId="81" fillId="0" borderId="3" xfId="0" applyFont="1" applyFill="1" applyBorder="1"/>
    <xf numFmtId="0" fontId="22" fillId="0" borderId="78" xfId="0" applyFont="1" applyFill="1" applyBorder="1"/>
    <xf numFmtId="0" fontId="56" fillId="0" borderId="22" xfId="0" applyFont="1" applyFill="1" applyBorder="1" applyAlignment="1">
      <alignment horizontal="left"/>
    </xf>
    <xf numFmtId="0" fontId="56" fillId="0" borderId="58" xfId="0" applyFont="1" applyFill="1" applyBorder="1" applyAlignment="1">
      <alignment horizontal="left"/>
    </xf>
    <xf numFmtId="165" fontId="22" fillId="0" borderId="77" xfId="0" applyNumberFormat="1" applyFont="1" applyFill="1" applyBorder="1" applyAlignment="1">
      <alignment horizontal="left"/>
    </xf>
    <xf numFmtId="0" fontId="56" fillId="0" borderId="77" xfId="0" applyFont="1" applyFill="1" applyBorder="1" applyAlignment="1">
      <alignment horizontal="left"/>
    </xf>
    <xf numFmtId="0" fontId="10" fillId="0" borderId="14" xfId="0" applyFont="1" applyFill="1" applyBorder="1"/>
    <xf numFmtId="0" fontId="81" fillId="0" borderId="67" xfId="0" applyFont="1" applyFill="1" applyBorder="1" applyAlignment="1">
      <alignment horizontal="left"/>
    </xf>
    <xf numFmtId="0" fontId="7" fillId="0" borderId="80" xfId="0" applyFont="1" applyBorder="1"/>
    <xf numFmtId="0" fontId="53" fillId="0" borderId="62" xfId="0" applyFont="1" applyBorder="1"/>
    <xf numFmtId="0" fontId="50" fillId="0" borderId="42" xfId="0" applyFont="1" applyBorder="1"/>
    <xf numFmtId="0" fontId="81" fillId="0" borderId="16" xfId="0" applyFont="1" applyBorder="1"/>
    <xf numFmtId="0" fontId="14" fillId="0" borderId="55" xfId="0" applyFont="1" applyBorder="1" applyAlignment="1">
      <alignment horizontal="left"/>
    </xf>
    <xf numFmtId="0" fontId="2" fillId="0" borderId="47" xfId="0" applyFont="1" applyBorder="1"/>
    <xf numFmtId="164" fontId="14" fillId="0" borderId="68" xfId="0" applyNumberFormat="1" applyFont="1" applyBorder="1"/>
    <xf numFmtId="0" fontId="28" fillId="0" borderId="22" xfId="0" applyFont="1" applyBorder="1" applyAlignment="1">
      <alignment horizontal="left"/>
    </xf>
    <xf numFmtId="165" fontId="2" fillId="0" borderId="77" xfId="0" applyNumberFormat="1" applyFont="1" applyBorder="1" applyAlignment="1">
      <alignment horizontal="left"/>
    </xf>
    <xf numFmtId="165" fontId="28" fillId="0" borderId="77" xfId="0" applyNumberFormat="1" applyFont="1" applyBorder="1" applyAlignment="1">
      <alignment horizontal="left"/>
    </xf>
    <xf numFmtId="166" fontId="22" fillId="0" borderId="81" xfId="0" applyNumberFormat="1" applyFont="1" applyBorder="1" applyAlignment="1">
      <alignment horizontal="left"/>
    </xf>
    <xf numFmtId="165" fontId="79" fillId="0" borderId="81" xfId="0" applyNumberFormat="1" applyFont="1" applyBorder="1" applyAlignment="1">
      <alignment horizontal="left"/>
    </xf>
    <xf numFmtId="0" fontId="79" fillId="0" borderId="61" xfId="0" applyFont="1" applyBorder="1" applyAlignment="1">
      <alignment horizontal="left"/>
    </xf>
    <xf numFmtId="167" fontId="14" fillId="0" borderId="66" xfId="0" applyNumberFormat="1" applyFont="1" applyBorder="1" applyAlignment="1">
      <alignment horizontal="left"/>
    </xf>
    <xf numFmtId="167" fontId="85" fillId="0" borderId="67" xfId="0" applyNumberFormat="1" applyFont="1" applyBorder="1" applyAlignment="1">
      <alignment horizontal="left"/>
    </xf>
    <xf numFmtId="0" fontId="47" fillId="0" borderId="36" xfId="0" applyFont="1" applyBorder="1"/>
    <xf numFmtId="0" fontId="47" fillId="0" borderId="36" xfId="0" applyFont="1" applyBorder="1" applyAlignment="1">
      <alignment horizontal="left"/>
    </xf>
    <xf numFmtId="0" fontId="53" fillId="0" borderId="3" xfId="0" applyFont="1" applyFill="1" applyBorder="1" applyAlignment="1"/>
    <xf numFmtId="0" fontId="81" fillId="0" borderId="18" xfId="0" applyFont="1" applyFill="1" applyBorder="1"/>
    <xf numFmtId="0" fontId="78" fillId="0" borderId="55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2" fontId="22" fillId="0" borderId="58" xfId="0" applyNumberFormat="1" applyFont="1" applyBorder="1" applyAlignment="1">
      <alignment horizontal="left"/>
    </xf>
    <xf numFmtId="2" fontId="79" fillId="0" borderId="58" xfId="0" applyNumberFormat="1" applyFont="1" applyBorder="1" applyAlignment="1">
      <alignment horizontal="left"/>
    </xf>
    <xf numFmtId="2" fontId="79" fillId="0" borderId="66" xfId="0" applyNumberFormat="1" applyFont="1" applyBorder="1" applyAlignment="1">
      <alignment horizontal="left"/>
    </xf>
    <xf numFmtId="0" fontId="79" fillId="0" borderId="67" xfId="0" applyFont="1" applyFill="1" applyBorder="1" applyAlignment="1">
      <alignment horizontal="left"/>
    </xf>
    <xf numFmtId="0" fontId="69" fillId="0" borderId="14" xfId="0" applyFont="1" applyFill="1" applyBorder="1"/>
    <xf numFmtId="0" fontId="17" fillId="0" borderId="0" xfId="0" applyFont="1" applyBorder="1"/>
    <xf numFmtId="0" fontId="28" fillId="0" borderId="66" xfId="0" applyFont="1" applyBorder="1" applyAlignment="1">
      <alignment horizontal="left"/>
    </xf>
    <xf numFmtId="0" fontId="7" fillId="0" borderId="66" xfId="0" applyFont="1" applyFill="1" applyBorder="1" applyAlignment="1">
      <alignment horizontal="left"/>
    </xf>
    <xf numFmtId="0" fontId="80" fillId="0" borderId="67" xfId="0" applyFont="1" applyFill="1" applyBorder="1" applyAlignment="1">
      <alignment horizontal="left"/>
    </xf>
    <xf numFmtId="0" fontId="48" fillId="0" borderId="14" xfId="0" applyFont="1" applyBorder="1" applyAlignment="1">
      <alignment horizontal="left"/>
    </xf>
    <xf numFmtId="0" fontId="53" fillId="0" borderId="26" xfId="0" applyFont="1" applyFill="1" applyBorder="1"/>
    <xf numFmtId="0" fontId="17" fillId="0" borderId="54" xfId="0" applyFont="1" applyFill="1" applyBorder="1" applyAlignment="1">
      <alignment horizontal="left"/>
    </xf>
    <xf numFmtId="0" fontId="22" fillId="0" borderId="55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2" fillId="0" borderId="55" xfId="0" applyFont="1" applyFill="1" applyBorder="1"/>
    <xf numFmtId="0" fontId="2" fillId="0" borderId="56" xfId="0" applyFont="1" applyFill="1" applyBorder="1" applyAlignment="1">
      <alignment horizontal="left"/>
    </xf>
    <xf numFmtId="0" fontId="17" fillId="0" borderId="21" xfId="0" applyFont="1" applyBorder="1"/>
    <xf numFmtId="0" fontId="22" fillId="0" borderId="5" xfId="0" applyFont="1" applyBorder="1"/>
    <xf numFmtId="0" fontId="74" fillId="0" borderId="64" xfId="0" applyFont="1" applyBorder="1" applyAlignment="1">
      <alignment horizontal="left"/>
    </xf>
    <xf numFmtId="2" fontId="47" fillId="0" borderId="77" xfId="0" applyNumberFormat="1" applyFont="1" applyBorder="1" applyAlignment="1">
      <alignment horizontal="left"/>
    </xf>
    <xf numFmtId="2" fontId="78" fillId="0" borderId="73" xfId="0" applyNumberFormat="1" applyFont="1" applyBorder="1" applyAlignment="1">
      <alignment horizontal="left"/>
    </xf>
    <xf numFmtId="0" fontId="83" fillId="0" borderId="47" xfId="0" applyFont="1" applyBorder="1" applyAlignment="1">
      <alignment horizontal="left"/>
    </xf>
    <xf numFmtId="0" fontId="60" fillId="0" borderId="14" xfId="0" applyFont="1" applyFill="1" applyBorder="1"/>
    <xf numFmtId="0" fontId="2" fillId="0" borderId="3" xfId="0" applyFont="1" applyFill="1" applyBorder="1" applyAlignment="1">
      <alignment horizontal="right"/>
    </xf>
    <xf numFmtId="0" fontId="0" fillId="0" borderId="14" xfId="0" applyFill="1" applyBorder="1"/>
    <xf numFmtId="0" fontId="74" fillId="0" borderId="68" xfId="0" applyFont="1" applyBorder="1"/>
    <xf numFmtId="0" fontId="56" fillId="0" borderId="21" xfId="0" applyFont="1" applyBorder="1"/>
    <xf numFmtId="2" fontId="2" fillId="0" borderId="5" xfId="0" applyNumberFormat="1" applyFont="1" applyBorder="1" applyAlignment="1">
      <alignment horizontal="left"/>
    </xf>
    <xf numFmtId="165" fontId="83" fillId="0" borderId="22" xfId="0" applyNumberFormat="1" applyFont="1" applyBorder="1" applyAlignment="1">
      <alignment horizontal="left"/>
    </xf>
    <xf numFmtId="0" fontId="83" fillId="0" borderId="77" xfId="0" applyFont="1" applyBorder="1" applyAlignment="1">
      <alignment horizontal="left"/>
    </xf>
    <xf numFmtId="0" fontId="109" fillId="0" borderId="0" xfId="0" applyFont="1"/>
    <xf numFmtId="0" fontId="2" fillId="0" borderId="75" xfId="0" applyFont="1" applyBorder="1"/>
    <xf numFmtId="0" fontId="33" fillId="0" borderId="61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56" fillId="0" borderId="64" xfId="0" applyFont="1" applyBorder="1" applyAlignment="1">
      <alignment horizontal="left"/>
    </xf>
    <xf numFmtId="0" fontId="53" fillId="0" borderId="3" xfId="0" applyFont="1" applyFill="1" applyBorder="1"/>
    <xf numFmtId="0" fontId="0" fillId="0" borderId="73" xfId="0" applyBorder="1"/>
    <xf numFmtId="0" fontId="81" fillId="0" borderId="75" xfId="0" applyFont="1" applyBorder="1" applyAlignment="1">
      <alignment horizontal="left"/>
    </xf>
    <xf numFmtId="0" fontId="35" fillId="0" borderId="64" xfId="0" applyFont="1" applyBorder="1" applyAlignment="1">
      <alignment horizontal="center"/>
    </xf>
    <xf numFmtId="166" fontId="53" fillId="5" borderId="58" xfId="0" applyNumberFormat="1" applyFont="1" applyFill="1" applyBorder="1"/>
    <xf numFmtId="0" fontId="0" fillId="5" borderId="43" xfId="0" applyFill="1" applyBorder="1"/>
    <xf numFmtId="0" fontId="110" fillId="0" borderId="24" xfId="0" applyFont="1" applyBorder="1"/>
    <xf numFmtId="2" fontId="79" fillId="0" borderId="22" xfId="0" applyNumberFormat="1" applyFont="1" applyBorder="1" applyAlignment="1">
      <alignment horizontal="left"/>
    </xf>
    <xf numFmtId="0" fontId="47" fillId="0" borderId="22" xfId="0" applyFont="1" applyFill="1" applyBorder="1"/>
    <xf numFmtId="0" fontId="61" fillId="0" borderId="22" xfId="0" applyFont="1" applyFill="1" applyBorder="1" applyAlignment="1">
      <alignment horizontal="left"/>
    </xf>
    <xf numFmtId="0" fontId="82" fillId="0" borderId="23" xfId="0" applyFont="1" applyFill="1" applyBorder="1" applyAlignment="1">
      <alignment horizontal="left"/>
    </xf>
    <xf numFmtId="0" fontId="80" fillId="0" borderId="73" xfId="0" applyFont="1" applyBorder="1" applyAlignment="1">
      <alignment horizontal="left"/>
    </xf>
    <xf numFmtId="0" fontId="80" fillId="0" borderId="67" xfId="0" applyFont="1" applyBorder="1" applyAlignment="1">
      <alignment horizontal="left"/>
    </xf>
    <xf numFmtId="0" fontId="7" fillId="0" borderId="27" xfId="0" applyFont="1" applyBorder="1"/>
    <xf numFmtId="0" fontId="7" fillId="0" borderId="84" xfId="0" applyFont="1" applyBorder="1"/>
    <xf numFmtId="0" fontId="2" fillId="0" borderId="25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7" fillId="0" borderId="84" xfId="0" applyFont="1" applyBorder="1" applyAlignment="1">
      <alignment horizontal="center"/>
    </xf>
    <xf numFmtId="0" fontId="7" fillId="0" borderId="28" xfId="0" applyFont="1" applyBorder="1"/>
    <xf numFmtId="0" fontId="0" fillId="0" borderId="32" xfId="0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4" fillId="0" borderId="60" xfId="0" applyFont="1" applyBorder="1" applyAlignment="1">
      <alignment horizontal="center"/>
    </xf>
    <xf numFmtId="0" fontId="64" fillId="0" borderId="28" xfId="0" applyFont="1" applyBorder="1" applyAlignment="1">
      <alignment horizontal="center"/>
    </xf>
    <xf numFmtId="0" fontId="0" fillId="0" borderId="83" xfId="0" applyBorder="1" applyAlignment="1">
      <alignment horizontal="center"/>
    </xf>
    <xf numFmtId="0" fontId="57" fillId="0" borderId="80" xfId="0" applyFont="1" applyBorder="1"/>
    <xf numFmtId="0" fontId="50" fillId="0" borderId="64" xfId="0" applyFont="1" applyBorder="1"/>
    <xf numFmtId="0" fontId="0" fillId="0" borderId="10" xfId="0" applyBorder="1" applyAlignment="1">
      <alignment horizontal="center"/>
    </xf>
    <xf numFmtId="0" fontId="33" fillId="0" borderId="3" xfId="0" applyFont="1" applyBorder="1"/>
    <xf numFmtId="0" fontId="70" fillId="0" borderId="33" xfId="0" applyFont="1" applyBorder="1"/>
    <xf numFmtId="2" fontId="79" fillId="0" borderId="7" xfId="0" applyNumberFormat="1" applyFont="1" applyBorder="1" applyAlignment="1">
      <alignment horizontal="left"/>
    </xf>
    <xf numFmtId="0" fontId="79" fillId="0" borderId="75" xfId="0" applyFont="1" applyBorder="1" applyAlignment="1">
      <alignment horizontal="left"/>
    </xf>
    <xf numFmtId="0" fontId="10" fillId="0" borderId="85" xfId="0" applyFont="1" applyBorder="1"/>
    <xf numFmtId="0" fontId="2" fillId="0" borderId="16" xfId="0" applyFont="1" applyBorder="1" applyAlignment="1">
      <alignment horizontal="right"/>
    </xf>
    <xf numFmtId="0" fontId="107" fillId="0" borderId="0" xfId="0" applyFont="1" applyFill="1"/>
    <xf numFmtId="0" fontId="0" fillId="0" borderId="3" xfId="0" applyFill="1" applyBorder="1" applyAlignment="1">
      <alignment horizontal="right"/>
    </xf>
    <xf numFmtId="0" fontId="0" fillId="0" borderId="32" xfId="0" applyFill="1" applyBorder="1"/>
    <xf numFmtId="0" fontId="0" fillId="0" borderId="8" xfId="0" applyFill="1" applyBorder="1"/>
    <xf numFmtId="0" fontId="84" fillId="0" borderId="75" xfId="0" applyFont="1" applyBorder="1" applyAlignment="1">
      <alignment horizontal="left"/>
    </xf>
    <xf numFmtId="0" fontId="22" fillId="0" borderId="64" xfId="0" applyFont="1" applyBorder="1" applyAlignment="1">
      <alignment horizontal="left"/>
    </xf>
    <xf numFmtId="0" fontId="56" fillId="0" borderId="59" xfId="0" applyFont="1" applyBorder="1" applyAlignment="1">
      <alignment horizontal="left"/>
    </xf>
    <xf numFmtId="0" fontId="28" fillId="0" borderId="84" xfId="0" applyFont="1" applyBorder="1" applyAlignment="1">
      <alignment horizontal="left"/>
    </xf>
    <xf numFmtId="0" fontId="99" fillId="0" borderId="68" xfId="0" applyFont="1" applyBorder="1"/>
    <xf numFmtId="166" fontId="48" fillId="0" borderId="47" xfId="0" applyNumberFormat="1" applyFont="1" applyBorder="1" applyAlignment="1">
      <alignment horizontal="center"/>
    </xf>
    <xf numFmtId="166" fontId="102" fillId="0" borderId="81" xfId="0" applyNumberFormat="1" applyFont="1" applyFill="1" applyBorder="1"/>
    <xf numFmtId="1" fontId="49" fillId="0" borderId="58" xfId="0" applyNumberFormat="1" applyFont="1" applyBorder="1" applyAlignment="1">
      <alignment horizontal="center"/>
    </xf>
    <xf numFmtId="0" fontId="102" fillId="0" borderId="58" xfId="0" applyFont="1" applyFill="1" applyBorder="1"/>
    <xf numFmtId="0" fontId="49" fillId="0" borderId="66" xfId="0" applyFont="1" applyBorder="1" applyAlignment="1">
      <alignment horizontal="center"/>
    </xf>
    <xf numFmtId="167" fontId="14" fillId="0" borderId="77" xfId="0" applyNumberFormat="1" applyFont="1" applyBorder="1" applyAlignment="1">
      <alignment horizontal="left"/>
    </xf>
    <xf numFmtId="167" fontId="85" fillId="0" borderId="79" xfId="0" applyNumberFormat="1" applyFont="1" applyBorder="1" applyAlignment="1">
      <alignment horizontal="left"/>
    </xf>
    <xf numFmtId="165" fontId="29" fillId="7" borderId="67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0" fontId="2" fillId="0" borderId="54" xfId="0" applyFont="1" applyFill="1" applyBorder="1"/>
    <xf numFmtId="0" fontId="28" fillId="0" borderId="55" xfId="0" applyFont="1" applyFill="1" applyBorder="1" applyAlignment="1">
      <alignment horizontal="left"/>
    </xf>
    <xf numFmtId="0" fontId="60" fillId="0" borderId="14" xfId="0" applyFont="1" applyBorder="1" applyAlignment="1">
      <alignment horizontal="left"/>
    </xf>
    <xf numFmtId="0" fontId="49" fillId="0" borderId="0" xfId="0" applyFont="1" applyAlignment="1">
      <alignment horizontal="center"/>
    </xf>
    <xf numFmtId="0" fontId="78" fillId="0" borderId="66" xfId="0" applyFont="1" applyBorder="1" applyAlignment="1">
      <alignment horizontal="left"/>
    </xf>
    <xf numFmtId="0" fontId="33" fillId="0" borderId="35" xfId="0" applyFont="1" applyBorder="1"/>
    <xf numFmtId="0" fontId="70" fillId="0" borderId="24" xfId="0" applyFont="1" applyBorder="1"/>
    <xf numFmtId="0" fontId="50" fillId="0" borderId="10" xfId="0" applyFont="1" applyBorder="1"/>
    <xf numFmtId="2" fontId="79" fillId="0" borderId="60" xfId="0" applyNumberFormat="1" applyFont="1" applyBorder="1" applyAlignment="1">
      <alignment horizontal="left"/>
    </xf>
    <xf numFmtId="0" fontId="79" fillId="0" borderId="26" xfId="0" applyFont="1" applyBorder="1" applyAlignment="1">
      <alignment horizontal="left"/>
    </xf>
    <xf numFmtId="0" fontId="47" fillId="0" borderId="24" xfId="0" applyFont="1" applyBorder="1"/>
    <xf numFmtId="0" fontId="78" fillId="0" borderId="26" xfId="0" applyFont="1" applyBorder="1" applyAlignment="1">
      <alignment horizontal="left"/>
    </xf>
    <xf numFmtId="0" fontId="83" fillId="0" borderId="26" xfId="0" applyFont="1" applyBorder="1" applyAlignment="1">
      <alignment horizontal="left"/>
    </xf>
    <xf numFmtId="0" fontId="2" fillId="0" borderId="33" xfId="0" applyFont="1" applyBorder="1"/>
    <xf numFmtId="0" fontId="14" fillId="0" borderId="10" xfId="0" applyFont="1" applyBorder="1" applyAlignment="1">
      <alignment horizontal="left"/>
    </xf>
    <xf numFmtId="0" fontId="84" fillId="0" borderId="69" xfId="0" applyFont="1" applyBorder="1" applyAlignment="1">
      <alignment horizontal="left"/>
    </xf>
    <xf numFmtId="0" fontId="57" fillId="0" borderId="64" xfId="0" applyFont="1" applyBorder="1"/>
    <xf numFmtId="0" fontId="0" fillId="0" borderId="10" xfId="0" applyBorder="1" applyAlignment="1">
      <alignment horizontal="right"/>
    </xf>
    <xf numFmtId="0" fontId="102" fillId="0" borderId="81" xfId="0" applyFont="1" applyFill="1" applyBorder="1"/>
    <xf numFmtId="0" fontId="64" fillId="0" borderId="21" xfId="0" applyFont="1" applyBorder="1"/>
    <xf numFmtId="2" fontId="49" fillId="0" borderId="22" xfId="0" applyNumberFormat="1" applyFont="1" applyBorder="1" applyAlignment="1">
      <alignment horizontal="center"/>
    </xf>
    <xf numFmtId="2" fontId="102" fillId="0" borderId="23" xfId="0" applyNumberFormat="1" applyFont="1" applyFill="1" applyBorder="1"/>
    <xf numFmtId="2" fontId="102" fillId="0" borderId="67" xfId="0" applyNumberFormat="1" applyFont="1" applyFill="1" applyBorder="1"/>
    <xf numFmtId="165" fontId="28" fillId="0" borderId="73" xfId="0" applyNumberFormat="1" applyFont="1" applyBorder="1" applyAlignment="1">
      <alignment horizontal="left"/>
    </xf>
    <xf numFmtId="165" fontId="79" fillId="0" borderId="75" xfId="0" applyNumberFormat="1" applyFont="1" applyBorder="1" applyAlignment="1">
      <alignment horizontal="left"/>
    </xf>
    <xf numFmtId="0" fontId="14" fillId="0" borderId="65" xfId="0" applyFont="1" applyBorder="1"/>
    <xf numFmtId="0" fontId="53" fillId="0" borderId="12" xfId="0" applyFont="1" applyFill="1" applyBorder="1"/>
    <xf numFmtId="0" fontId="50" fillId="0" borderId="10" xfId="0" applyFont="1" applyFill="1" applyBorder="1"/>
    <xf numFmtId="0" fontId="10" fillId="0" borderId="15" xfId="0" applyFont="1" applyFill="1" applyBorder="1"/>
    <xf numFmtId="0" fontId="22" fillId="0" borderId="26" xfId="0" applyFont="1" applyBorder="1" applyAlignment="1">
      <alignment horizontal="left"/>
    </xf>
    <xf numFmtId="0" fontId="81" fillId="0" borderId="73" xfId="0" applyFont="1" applyBorder="1" applyAlignment="1">
      <alignment horizontal="center"/>
    </xf>
    <xf numFmtId="0" fontId="78" fillId="0" borderId="13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7" fillId="0" borderId="87" xfId="0" applyFont="1" applyBorder="1"/>
    <xf numFmtId="0" fontId="49" fillId="0" borderId="11" xfId="0" applyFont="1" applyBorder="1" applyAlignment="1">
      <alignment horizontal="center"/>
    </xf>
    <xf numFmtId="0" fontId="0" fillId="0" borderId="66" xfId="0" applyBorder="1"/>
    <xf numFmtId="0" fontId="6" fillId="0" borderId="15" xfId="0" applyFont="1" applyBorder="1" applyAlignment="1">
      <alignment horizontal="right"/>
    </xf>
    <xf numFmtId="0" fontId="0" fillId="0" borderId="43" xfId="0" applyBorder="1"/>
    <xf numFmtId="164" fontId="14" fillId="0" borderId="83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2" fillId="0" borderId="24" xfId="0" applyFont="1" applyFill="1" applyBorder="1"/>
    <xf numFmtId="2" fontId="85" fillId="0" borderId="0" xfId="0" applyNumberFormat="1" applyFont="1" applyBorder="1" applyAlignment="1">
      <alignment horizontal="left"/>
    </xf>
    <xf numFmtId="2" fontId="106" fillId="8" borderId="60" xfId="0" applyNumberFormat="1" applyFont="1" applyFill="1" applyBorder="1" applyAlignment="1">
      <alignment horizontal="center"/>
    </xf>
    <xf numFmtId="0" fontId="61" fillId="0" borderId="0" xfId="0" applyFont="1" applyBorder="1"/>
    <xf numFmtId="0" fontId="105" fillId="0" borderId="26" xfId="0" applyFont="1" applyFill="1" applyBorder="1"/>
    <xf numFmtId="2" fontId="44" fillId="0" borderId="61" xfId="0" applyNumberFormat="1" applyFont="1" applyFill="1" applyBorder="1" applyAlignment="1">
      <alignment horizontal="center"/>
    </xf>
    <xf numFmtId="0" fontId="64" fillId="0" borderId="5" xfId="0" applyFont="1" applyBorder="1" applyAlignment="1">
      <alignment horizontal="center"/>
    </xf>
    <xf numFmtId="0" fontId="64" fillId="0" borderId="53" xfId="0" applyFont="1" applyBorder="1" applyAlignment="1">
      <alignment horizontal="center"/>
    </xf>
    <xf numFmtId="0" fontId="64" fillId="0" borderId="91" xfId="0" applyFont="1" applyBorder="1" applyAlignment="1">
      <alignment horizontal="center"/>
    </xf>
    <xf numFmtId="0" fontId="76" fillId="0" borderId="64" xfId="0" applyFont="1" applyBorder="1"/>
    <xf numFmtId="0" fontId="0" fillId="0" borderId="52" xfId="0" applyBorder="1" applyAlignment="1">
      <alignment horizontal="center"/>
    </xf>
    <xf numFmtId="0" fontId="8" fillId="0" borderId="0" xfId="0" applyFont="1" applyBorder="1" applyAlignment="1">
      <alignment horizontal="left"/>
    </xf>
    <xf numFmtId="165" fontId="41" fillId="0" borderId="67" xfId="0" applyNumberFormat="1" applyFont="1" applyBorder="1" applyAlignment="1">
      <alignment horizontal="center"/>
    </xf>
    <xf numFmtId="0" fontId="60" fillId="0" borderId="0" xfId="0" applyFont="1" applyBorder="1"/>
    <xf numFmtId="0" fontId="2" fillId="0" borderId="0" xfId="0" applyFont="1" applyBorder="1" applyAlignment="1">
      <alignment horizontal="right"/>
    </xf>
    <xf numFmtId="0" fontId="74" fillId="0" borderId="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33" fillId="0" borderId="89" xfId="0" applyFont="1" applyBorder="1" applyAlignment="1">
      <alignment horizontal="center"/>
    </xf>
    <xf numFmtId="0" fontId="17" fillId="0" borderId="88" xfId="0" applyFont="1" applyBorder="1" applyAlignment="1">
      <alignment horizontal="right"/>
    </xf>
    <xf numFmtId="1" fontId="36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1" fontId="36" fillId="0" borderId="52" xfId="0" applyNumberFormat="1" applyFont="1" applyBorder="1" applyAlignment="1">
      <alignment horizontal="center"/>
    </xf>
    <xf numFmtId="1" fontId="36" fillId="0" borderId="25" xfId="0" applyNumberFormat="1" applyFont="1" applyBorder="1" applyAlignment="1">
      <alignment horizontal="center"/>
    </xf>
    <xf numFmtId="0" fontId="33" fillId="0" borderId="55" xfId="0" applyFont="1" applyBorder="1"/>
    <xf numFmtId="0" fontId="7" fillId="0" borderId="71" xfId="0" applyFont="1" applyBorder="1"/>
    <xf numFmtId="0" fontId="2" fillId="0" borderId="1" xfId="0" applyFont="1" applyBorder="1" applyAlignment="1">
      <alignment vertical="center"/>
    </xf>
    <xf numFmtId="0" fontId="73" fillId="0" borderId="36" xfId="0" applyFont="1" applyBorder="1"/>
    <xf numFmtId="0" fontId="73" fillId="0" borderId="1" xfId="0" applyFont="1" applyBorder="1"/>
    <xf numFmtId="0" fontId="1" fillId="0" borderId="8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35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" fontId="35" fillId="0" borderId="0" xfId="0" applyNumberFormat="1" applyFont="1" applyFill="1" applyBorder="1" applyAlignment="1">
      <alignment horizontal="center" vertical="center"/>
    </xf>
    <xf numFmtId="166" fontId="3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2" fillId="0" borderId="43" xfId="0" applyFont="1" applyBorder="1"/>
    <xf numFmtId="164" fontId="14" fillId="0" borderId="0" xfId="0" applyNumberFormat="1" applyFont="1" applyBorder="1"/>
    <xf numFmtId="0" fontId="33" fillId="0" borderId="0" xfId="0" applyFont="1" applyBorder="1" applyAlignment="1">
      <alignment horizontal="center"/>
    </xf>
    <xf numFmtId="0" fontId="2" fillId="0" borderId="73" xfId="0" applyFont="1" applyFill="1" applyBorder="1"/>
    <xf numFmtId="0" fontId="7" fillId="0" borderId="89" xfId="0" applyFont="1" applyFill="1" applyBorder="1" applyAlignment="1">
      <alignment horizontal="center"/>
    </xf>
    <xf numFmtId="1" fontId="36" fillId="0" borderId="90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165" fontId="22" fillId="0" borderId="35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6" fontId="57" fillId="0" borderId="0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2" fontId="57" fillId="0" borderId="0" xfId="0" applyNumberFormat="1" applyFont="1" applyBorder="1" applyAlignment="1">
      <alignment horizontal="center"/>
    </xf>
    <xf numFmtId="0" fontId="90" fillId="0" borderId="0" xfId="0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166" fontId="14" fillId="0" borderId="0" xfId="0" applyNumberFormat="1" applyFont="1" applyBorder="1" applyAlignment="1">
      <alignment horizontal="center"/>
    </xf>
    <xf numFmtId="2" fontId="11" fillId="0" borderId="0" xfId="0" applyNumberFormat="1" applyFont="1" applyBorder="1"/>
    <xf numFmtId="0" fontId="71" fillId="0" borderId="0" xfId="0" applyFont="1" applyBorder="1"/>
    <xf numFmtId="0" fontId="3" fillId="0" borderId="0" xfId="0" applyFont="1" applyBorder="1"/>
    <xf numFmtId="0" fontId="58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6" fontId="31" fillId="0" borderId="0" xfId="0" applyNumberFormat="1" applyFont="1" applyBorder="1"/>
    <xf numFmtId="165" fontId="31" fillId="0" borderId="0" xfId="0" applyNumberFormat="1" applyFont="1" applyBorder="1"/>
    <xf numFmtId="2" fontId="31" fillId="0" borderId="0" xfId="0" applyNumberFormat="1" applyFont="1" applyBorder="1"/>
    <xf numFmtId="165" fontId="30" fillId="0" borderId="0" xfId="0" applyNumberFormat="1" applyFont="1" applyBorder="1"/>
    <xf numFmtId="0" fontId="14" fillId="0" borderId="70" xfId="0" applyFont="1" applyFill="1" applyBorder="1" applyAlignment="1">
      <alignment horizontal="center"/>
    </xf>
    <xf numFmtId="0" fontId="22" fillId="0" borderId="89" xfId="0" applyFont="1" applyFill="1" applyBorder="1" applyAlignment="1">
      <alignment horizontal="center"/>
    </xf>
    <xf numFmtId="2" fontId="22" fillId="0" borderId="35" xfId="0" applyNumberFormat="1" applyFont="1" applyBorder="1" applyAlignment="1">
      <alignment horizontal="center"/>
    </xf>
    <xf numFmtId="0" fontId="2" fillId="0" borderId="78" xfId="0" applyFont="1" applyFill="1" applyBorder="1"/>
    <xf numFmtId="0" fontId="17" fillId="0" borderId="18" xfId="0" applyFont="1" applyBorder="1" applyAlignment="1">
      <alignment horizontal="right"/>
    </xf>
    <xf numFmtId="0" fontId="14" fillId="0" borderId="55" xfId="0" applyFont="1" applyBorder="1" applyAlignment="1">
      <alignment horizontal="right"/>
    </xf>
    <xf numFmtId="0" fontId="14" fillId="0" borderId="71" xfId="0" applyFont="1" applyBorder="1" applyAlignment="1">
      <alignment horizontal="right"/>
    </xf>
    <xf numFmtId="0" fontId="33" fillId="0" borderId="75" xfId="0" applyFont="1" applyBorder="1" applyAlignment="1">
      <alignment horizontal="left"/>
    </xf>
    <xf numFmtId="0" fontId="2" fillId="0" borderId="61" xfId="0" applyFont="1" applyBorder="1"/>
    <xf numFmtId="0" fontId="7" fillId="0" borderId="89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50" fillId="0" borderId="17" xfId="0" applyFont="1" applyBorder="1" applyAlignment="1">
      <alignment horizontal="center"/>
    </xf>
    <xf numFmtId="2" fontId="50" fillId="0" borderId="18" xfId="0" applyNumberFormat="1" applyFont="1" applyBorder="1" applyAlignment="1">
      <alignment horizontal="center"/>
    </xf>
    <xf numFmtId="2" fontId="50" fillId="0" borderId="27" xfId="0" applyNumberFormat="1" applyFont="1" applyBorder="1" applyAlignment="1">
      <alignment horizontal="center"/>
    </xf>
    <xf numFmtId="166" fontId="50" fillId="0" borderId="35" xfId="0" applyNumberFormat="1" applyFont="1" applyBorder="1" applyAlignment="1">
      <alignment horizontal="center"/>
    </xf>
    <xf numFmtId="0" fontId="50" fillId="0" borderId="35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12" xfId="0" applyBorder="1" applyAlignment="1">
      <alignment horizontal="left"/>
    </xf>
    <xf numFmtId="2" fontId="22" fillId="0" borderId="27" xfId="0" applyNumberFormat="1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2" fontId="36" fillId="0" borderId="24" xfId="0" applyNumberFormat="1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/>
    </xf>
    <xf numFmtId="2" fontId="16" fillId="0" borderId="24" xfId="0" applyNumberFormat="1" applyFont="1" applyBorder="1" applyAlignment="1">
      <alignment horizontal="center" vertical="center" wrapText="1"/>
    </xf>
    <xf numFmtId="2" fontId="22" fillId="0" borderId="34" xfId="0" applyNumberFormat="1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41" fillId="0" borderId="69" xfId="0" applyNumberFormat="1" applyFont="1" applyBorder="1" applyAlignment="1">
      <alignment horizontal="center"/>
    </xf>
    <xf numFmtId="0" fontId="50" fillId="0" borderId="24" xfId="0" applyFont="1" applyBorder="1" applyAlignment="1">
      <alignment horizontal="left"/>
    </xf>
    <xf numFmtId="0" fontId="50" fillId="0" borderId="33" xfId="0" applyFont="1" applyBorder="1" applyAlignment="1">
      <alignment horizontal="left"/>
    </xf>
    <xf numFmtId="0" fontId="8" fillId="0" borderId="62" xfId="0" applyFont="1" applyBorder="1"/>
    <xf numFmtId="0" fontId="53" fillId="0" borderId="15" xfId="0" applyFont="1" applyFill="1" applyBorder="1" applyAlignment="1">
      <alignment horizontal="left"/>
    </xf>
    <xf numFmtId="0" fontId="2" fillId="0" borderId="29" xfId="0" applyFont="1" applyFill="1" applyBorder="1"/>
    <xf numFmtId="0" fontId="2" fillId="0" borderId="5" xfId="0" applyFont="1" applyFill="1" applyBorder="1"/>
    <xf numFmtId="0" fontId="17" fillId="0" borderId="80" xfId="0" applyFont="1" applyBorder="1"/>
    <xf numFmtId="0" fontId="22" fillId="0" borderId="82" xfId="0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5" fillId="0" borderId="17" xfId="0" applyFont="1" applyFill="1" applyBorder="1"/>
    <xf numFmtId="0" fontId="0" fillId="0" borderId="15" xfId="0" applyFont="1" applyFill="1" applyBorder="1"/>
    <xf numFmtId="0" fontId="14" fillId="0" borderId="55" xfId="0" applyFont="1" applyBorder="1" applyAlignment="1">
      <alignment horizontal="center"/>
    </xf>
    <xf numFmtId="0" fontId="0" fillId="0" borderId="52" xfId="0" applyBorder="1"/>
    <xf numFmtId="0" fontId="17" fillId="0" borderId="56" xfId="0" applyFont="1" applyBorder="1" applyAlignment="1">
      <alignment horizontal="right"/>
    </xf>
    <xf numFmtId="49" fontId="14" fillId="0" borderId="71" xfId="0" applyNumberFormat="1" applyFont="1" applyBorder="1" applyAlignment="1">
      <alignment horizontal="right"/>
    </xf>
    <xf numFmtId="164" fontId="14" fillId="0" borderId="72" xfId="0" applyNumberFormat="1" applyFont="1" applyBorder="1" applyAlignment="1">
      <alignment horizontal="right"/>
    </xf>
    <xf numFmtId="0" fontId="74" fillId="0" borderId="0" xfId="0" applyFont="1" applyBorder="1"/>
    <xf numFmtId="0" fontId="14" fillId="0" borderId="6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2" fontId="18" fillId="0" borderId="34" xfId="0" applyNumberFormat="1" applyFont="1" applyBorder="1" applyAlignment="1">
      <alignment horizontal="center"/>
    </xf>
    <xf numFmtId="0" fontId="7" fillId="0" borderId="52" xfId="0" applyFont="1" applyBorder="1"/>
    <xf numFmtId="0" fontId="33" fillId="0" borderId="52" xfId="0" applyFont="1" applyBorder="1" applyAlignment="1">
      <alignment horizontal="center"/>
    </xf>
    <xf numFmtId="1" fontId="90" fillId="0" borderId="88" xfId="0" applyNumberFormat="1" applyFont="1" applyBorder="1" applyAlignment="1">
      <alignment horizontal="center"/>
    </xf>
    <xf numFmtId="1" fontId="90" fillId="0" borderId="52" xfId="0" applyNumberFormat="1" applyFont="1" applyBorder="1" applyAlignment="1">
      <alignment horizontal="center"/>
    </xf>
    <xf numFmtId="0" fontId="33" fillId="0" borderId="52" xfId="0" applyFont="1" applyBorder="1" applyAlignment="1">
      <alignment horizontal="left"/>
    </xf>
    <xf numFmtId="49" fontId="14" fillId="0" borderId="52" xfId="0" applyNumberFormat="1" applyFont="1" applyBorder="1" applyAlignment="1">
      <alignment horizontal="right"/>
    </xf>
    <xf numFmtId="0" fontId="22" fillId="0" borderId="25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165" fontId="41" fillId="2" borderId="0" xfId="0" applyNumberFormat="1" applyFont="1" applyFill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49" fontId="14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 wrapText="1"/>
    </xf>
    <xf numFmtId="9" fontId="33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1" fontId="36" fillId="0" borderId="58" xfId="0" applyNumberFormat="1" applyFont="1" applyBorder="1" applyAlignment="1">
      <alignment horizontal="center"/>
    </xf>
    <xf numFmtId="165" fontId="41" fillId="11" borderId="64" xfId="0" applyNumberFormat="1" applyFont="1" applyFill="1" applyBorder="1" applyAlignment="1">
      <alignment horizontal="center"/>
    </xf>
    <xf numFmtId="165" fontId="41" fillId="11" borderId="77" xfId="0" applyNumberFormat="1" applyFont="1" applyFill="1" applyBorder="1" applyAlignment="1">
      <alignment horizontal="center"/>
    </xf>
    <xf numFmtId="165" fontId="41" fillId="4" borderId="77" xfId="0" applyNumberFormat="1" applyFont="1" applyFill="1" applyBorder="1" applyAlignment="1">
      <alignment horizontal="center"/>
    </xf>
    <xf numFmtId="165" fontId="41" fillId="4" borderId="79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7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166" fontId="17" fillId="0" borderId="0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96" fillId="0" borderId="0" xfId="0" applyFont="1" applyBorder="1" applyAlignment="1">
      <alignment horizontal="center"/>
    </xf>
    <xf numFmtId="165" fontId="35" fillId="0" borderId="0" xfId="0" applyNumberFormat="1" applyFont="1" applyBorder="1" applyAlignment="1">
      <alignment horizontal="center" vertical="center"/>
    </xf>
    <xf numFmtId="166" fontId="41" fillId="0" borderId="0" xfId="0" applyNumberFormat="1" applyFont="1" applyBorder="1" applyAlignment="1">
      <alignment horizontal="center"/>
    </xf>
    <xf numFmtId="165" fontId="41" fillId="0" borderId="0" xfId="0" applyNumberFormat="1" applyFont="1" applyBorder="1" applyAlignment="1">
      <alignment horizontal="center"/>
    </xf>
    <xf numFmtId="1" fontId="41" fillId="0" borderId="0" xfId="0" applyNumberFormat="1" applyFont="1" applyBorder="1" applyAlignment="1">
      <alignment horizontal="center"/>
    </xf>
    <xf numFmtId="2" fontId="41" fillId="2" borderId="0" xfId="0" applyNumberFormat="1" applyFont="1" applyFill="1" applyBorder="1" applyAlignment="1">
      <alignment horizontal="center"/>
    </xf>
    <xf numFmtId="164" fontId="14" fillId="0" borderId="0" xfId="0" applyNumberFormat="1" applyFont="1" applyBorder="1" applyAlignment="1"/>
    <xf numFmtId="0" fontId="13" fillId="0" borderId="0" xfId="0" applyFont="1" applyBorder="1" applyAlignment="1">
      <alignment horizontal="left" vertical="center"/>
    </xf>
    <xf numFmtId="165" fontId="17" fillId="0" borderId="0" xfId="0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left"/>
    </xf>
    <xf numFmtId="165" fontId="10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horizontal="left"/>
    </xf>
    <xf numFmtId="0" fontId="77" fillId="0" borderId="0" xfId="0" applyFont="1" applyBorder="1" applyAlignment="1">
      <alignment horizontal="right"/>
    </xf>
    <xf numFmtId="0" fontId="77" fillId="0" borderId="0" xfId="0" applyFont="1" applyBorder="1" applyAlignment="1">
      <alignment horizontal="center"/>
    </xf>
    <xf numFmtId="166" fontId="75" fillId="0" borderId="0" xfId="0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0" fontId="17" fillId="0" borderId="0" xfId="0" applyFont="1" applyBorder="1" applyAlignment="1"/>
    <xf numFmtId="166" fontId="22" fillId="0" borderId="0" xfId="0" applyNumberFormat="1" applyFont="1" applyBorder="1" applyAlignment="1">
      <alignment horizontal="left"/>
    </xf>
    <xf numFmtId="0" fontId="77" fillId="0" borderId="0" xfId="0" applyFont="1" applyFill="1" applyBorder="1" applyAlignment="1">
      <alignment horizontal="left"/>
    </xf>
    <xf numFmtId="0" fontId="77" fillId="0" borderId="0" xfId="0" applyFont="1" applyFill="1" applyBorder="1" applyAlignment="1">
      <alignment horizontal="center"/>
    </xf>
    <xf numFmtId="165" fontId="75" fillId="0" borderId="0" xfId="0" applyNumberFormat="1" applyFont="1" applyBorder="1" applyAlignment="1">
      <alignment horizontal="center"/>
    </xf>
    <xf numFmtId="166" fontId="93" fillId="0" borderId="0" xfId="0" applyNumberFormat="1" applyFont="1" applyBorder="1" applyAlignment="1">
      <alignment horizontal="center"/>
    </xf>
    <xf numFmtId="165" fontId="93" fillId="0" borderId="0" xfId="0" applyNumberFormat="1" applyFont="1" applyBorder="1" applyAlignment="1">
      <alignment horizontal="center"/>
    </xf>
    <xf numFmtId="2" fontId="93" fillId="0" borderId="0" xfId="0" applyNumberFormat="1" applyFont="1" applyBorder="1" applyAlignment="1">
      <alignment horizontal="center"/>
    </xf>
    <xf numFmtId="165" fontId="68" fillId="0" borderId="0" xfId="0" applyNumberFormat="1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left"/>
    </xf>
    <xf numFmtId="1" fontId="68" fillId="0" borderId="0" xfId="0" applyNumberFormat="1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2" fontId="56" fillId="0" borderId="0" xfId="0" applyNumberFormat="1" applyFont="1" applyFill="1" applyBorder="1" applyAlignment="1">
      <alignment horizontal="left"/>
    </xf>
    <xf numFmtId="0" fontId="87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66" fontId="41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left"/>
    </xf>
    <xf numFmtId="2" fontId="36" fillId="0" borderId="0" xfId="0" applyNumberFormat="1" applyFont="1" applyFill="1" applyBorder="1" applyAlignment="1">
      <alignment horizontal="center"/>
    </xf>
    <xf numFmtId="9" fontId="36" fillId="0" borderId="0" xfId="0" applyNumberFormat="1" applyFont="1" applyFill="1" applyBorder="1" applyAlignment="1">
      <alignment horizontal="center"/>
    </xf>
    <xf numFmtId="165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right"/>
    </xf>
    <xf numFmtId="0" fontId="63" fillId="0" borderId="0" xfId="0" applyFont="1" applyFill="1" applyBorder="1"/>
    <xf numFmtId="2" fontId="40" fillId="0" borderId="0" xfId="0" applyNumberFormat="1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center"/>
    </xf>
    <xf numFmtId="2" fontId="36" fillId="0" borderId="0" xfId="0" applyNumberFormat="1" applyFont="1" applyFill="1" applyBorder="1"/>
    <xf numFmtId="2" fontId="16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right"/>
    </xf>
    <xf numFmtId="2" fontId="38" fillId="0" borderId="0" xfId="0" applyNumberFormat="1" applyFont="1" applyFill="1" applyBorder="1" applyAlignment="1">
      <alignment horizontal="center"/>
    </xf>
    <xf numFmtId="166" fontId="97" fillId="0" borderId="0" xfId="0" applyNumberFormat="1" applyFont="1" applyFill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  <xf numFmtId="0" fontId="77" fillId="0" borderId="0" xfId="0" applyFont="1" applyFill="1" applyBorder="1"/>
    <xf numFmtId="2" fontId="15" fillId="0" borderId="0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left" vertical="center" wrapText="1"/>
    </xf>
    <xf numFmtId="0" fontId="33" fillId="0" borderId="88" xfId="0" applyFont="1" applyBorder="1"/>
    <xf numFmtId="0" fontId="2" fillId="0" borderId="89" xfId="0" applyFont="1" applyFill="1" applyBorder="1" applyAlignment="1">
      <alignment horizontal="center"/>
    </xf>
    <xf numFmtId="0" fontId="2" fillId="0" borderId="90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166" fontId="18" fillId="0" borderId="77" xfId="0" applyNumberFormat="1" applyFont="1" applyBorder="1" applyAlignment="1">
      <alignment horizontal="center"/>
    </xf>
    <xf numFmtId="1" fontId="90" fillId="0" borderId="89" xfId="0" applyNumberFormat="1" applyFont="1" applyBorder="1" applyAlignment="1">
      <alignment horizontal="center"/>
    </xf>
    <xf numFmtId="0" fontId="7" fillId="0" borderId="90" xfId="0" applyFont="1" applyBorder="1"/>
    <xf numFmtId="0" fontId="49" fillId="0" borderId="32" xfId="0" applyFont="1" applyBorder="1" applyAlignment="1">
      <alignment horizontal="center"/>
    </xf>
    <xf numFmtId="0" fontId="7" fillId="0" borderId="88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165" fontId="50" fillId="0" borderId="35" xfId="0" applyNumberFormat="1" applyFont="1" applyBorder="1" applyAlignment="1">
      <alignment horizontal="center"/>
    </xf>
    <xf numFmtId="0" fontId="50" fillId="0" borderId="34" xfId="0" applyFont="1" applyBorder="1" applyAlignment="1">
      <alignment horizontal="center"/>
    </xf>
    <xf numFmtId="2" fontId="50" fillId="0" borderId="35" xfId="0" applyNumberFormat="1" applyFont="1" applyBorder="1" applyAlignment="1">
      <alignment horizontal="center"/>
    </xf>
    <xf numFmtId="2" fontId="50" fillId="0" borderId="34" xfId="0" applyNumberFormat="1" applyFont="1" applyBorder="1" applyAlignment="1">
      <alignment horizontal="center"/>
    </xf>
    <xf numFmtId="0" fontId="14" fillId="0" borderId="83" xfId="0" applyFont="1" applyBorder="1"/>
    <xf numFmtId="0" fontId="107" fillId="0" borderId="0" xfId="0" applyFont="1" applyBorder="1"/>
    <xf numFmtId="0" fontId="0" fillId="0" borderId="18" xfId="0" applyBorder="1" applyAlignment="1">
      <alignment horizontal="center"/>
    </xf>
    <xf numFmtId="164" fontId="14" fillId="0" borderId="54" xfId="0" applyNumberFormat="1" applyFont="1" applyBorder="1" applyAlignment="1">
      <alignment horizontal="center"/>
    </xf>
    <xf numFmtId="0" fontId="22" fillId="0" borderId="5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109" fillId="0" borderId="0" xfId="0" applyFont="1" applyBorder="1"/>
    <xf numFmtId="0" fontId="14" fillId="0" borderId="83" xfId="0" applyFont="1" applyBorder="1" applyAlignment="1">
      <alignment horizontal="center"/>
    </xf>
    <xf numFmtId="0" fontId="0" fillId="0" borderId="18" xfId="0" applyFill="1" applyBorder="1" applyAlignment="1">
      <alignment horizontal="right"/>
    </xf>
    <xf numFmtId="0" fontId="22" fillId="0" borderId="26" xfId="0" applyFont="1" applyBorder="1" applyAlignment="1">
      <alignment horizontal="center"/>
    </xf>
    <xf numFmtId="0" fontId="74" fillId="0" borderId="68" xfId="0" applyFont="1" applyBorder="1" applyAlignment="1"/>
    <xf numFmtId="0" fontId="17" fillId="0" borderId="17" xfId="0" applyFont="1" applyBorder="1" applyAlignment="1"/>
    <xf numFmtId="0" fontId="17" fillId="0" borderId="24" xfId="0" applyFont="1" applyBorder="1" applyAlignment="1"/>
    <xf numFmtId="0" fontId="17" fillId="0" borderId="54" xfId="0" applyFont="1" applyBorder="1" applyAlignment="1"/>
    <xf numFmtId="0" fontId="14" fillId="0" borderId="83" xfId="0" applyFont="1" applyBorder="1" applyAlignment="1"/>
    <xf numFmtId="0" fontId="47" fillId="0" borderId="10" xfId="0" applyFont="1" applyBorder="1" applyAlignment="1">
      <alignment horizontal="left"/>
    </xf>
    <xf numFmtId="2" fontId="0" fillId="0" borderId="26" xfId="0" applyNumberFormat="1" applyBorder="1"/>
    <xf numFmtId="0" fontId="33" fillId="0" borderId="71" xfId="0" applyFont="1" applyFill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106" fillId="0" borderId="0" xfId="0" applyFont="1" applyBorder="1"/>
    <xf numFmtId="1" fontId="0" fillId="0" borderId="0" xfId="0" applyNumberFormat="1" applyBorder="1"/>
    <xf numFmtId="1" fontId="102" fillId="0" borderId="0" xfId="0" applyNumberFormat="1" applyFont="1" applyBorder="1"/>
    <xf numFmtId="0" fontId="10" fillId="0" borderId="10" xfId="0" applyFont="1" applyFill="1" applyBorder="1"/>
    <xf numFmtId="0" fontId="1" fillId="0" borderId="3" xfId="0" applyFont="1" applyBorder="1" applyAlignment="1">
      <alignment horizontal="left"/>
    </xf>
    <xf numFmtId="0" fontId="112" fillId="0" borderId="18" xfId="0" applyFont="1" applyBorder="1" applyAlignment="1">
      <alignment horizontal="left"/>
    </xf>
    <xf numFmtId="0" fontId="48" fillId="0" borderId="33" xfId="0" applyFont="1" applyBorder="1"/>
    <xf numFmtId="0" fontId="47" fillId="0" borderId="5" xfId="0" applyFont="1" applyBorder="1"/>
    <xf numFmtId="0" fontId="83" fillId="0" borderId="10" xfId="0" applyFont="1" applyBorder="1" applyAlignment="1">
      <alignment horizontal="left"/>
    </xf>
    <xf numFmtId="0" fontId="48" fillId="0" borderId="17" xfId="0" applyFont="1" applyBorder="1"/>
    <xf numFmtId="0" fontId="0" fillId="0" borderId="47" xfId="0" applyBorder="1" applyAlignment="1">
      <alignment horizontal="right"/>
    </xf>
    <xf numFmtId="0" fontId="6" fillId="0" borderId="64" xfId="0" applyFont="1" applyBorder="1" applyAlignment="1">
      <alignment horizontal="right"/>
    </xf>
    <xf numFmtId="2" fontId="14" fillId="0" borderId="77" xfId="0" applyNumberFormat="1" applyFont="1" applyFill="1" applyBorder="1" applyAlignment="1">
      <alignment horizontal="left"/>
    </xf>
    <xf numFmtId="2" fontId="84" fillId="0" borderId="79" xfId="0" applyNumberFormat="1" applyFont="1" applyFill="1" applyBorder="1" applyAlignment="1">
      <alignment horizontal="left"/>
    </xf>
    <xf numFmtId="0" fontId="44" fillId="0" borderId="77" xfId="0" applyFont="1" applyFill="1" applyBorder="1" applyAlignment="1">
      <alignment horizontal="left"/>
    </xf>
    <xf numFmtId="167" fontId="14" fillId="0" borderId="81" xfId="0" applyNumberFormat="1" applyFont="1" applyFill="1" applyBorder="1" applyAlignment="1">
      <alignment horizontal="left"/>
    </xf>
    <xf numFmtId="167" fontId="85" fillId="0" borderId="82" xfId="0" applyNumberFormat="1" applyFont="1" applyFill="1" applyBorder="1" applyAlignment="1">
      <alignment horizontal="left"/>
    </xf>
    <xf numFmtId="0" fontId="22" fillId="0" borderId="15" xfId="0" applyFont="1" applyFill="1" applyBorder="1"/>
    <xf numFmtId="0" fontId="2" fillId="0" borderId="71" xfId="0" applyFont="1" applyFill="1" applyBorder="1"/>
    <xf numFmtId="1" fontId="28" fillId="0" borderId="77" xfId="0" applyNumberFormat="1" applyFont="1" applyBorder="1" applyAlignment="1">
      <alignment horizontal="left"/>
    </xf>
    <xf numFmtId="165" fontId="0" fillId="0" borderId="0" xfId="0" applyNumberFormat="1"/>
    <xf numFmtId="0" fontId="28" fillId="0" borderId="43" xfId="0" applyFont="1" applyBorder="1" applyAlignment="1">
      <alignment horizontal="left"/>
    </xf>
    <xf numFmtId="0" fontId="0" fillId="0" borderId="78" xfId="0" applyFill="1" applyBorder="1"/>
    <xf numFmtId="0" fontId="86" fillId="0" borderId="73" xfId="0" applyFont="1" applyFill="1" applyBorder="1" applyAlignment="1">
      <alignment horizontal="left"/>
    </xf>
    <xf numFmtId="0" fontId="78" fillId="0" borderId="10" xfId="0" applyFont="1" applyBorder="1" applyAlignment="1">
      <alignment horizontal="left"/>
    </xf>
    <xf numFmtId="0" fontId="2" fillId="0" borderId="6" xfId="0" applyFont="1" applyFill="1" applyBorder="1"/>
    <xf numFmtId="0" fontId="5" fillId="0" borderId="15" xfId="0" applyFont="1" applyBorder="1"/>
    <xf numFmtId="0" fontId="99" fillId="0" borderId="15" xfId="0" applyFont="1" applyFill="1" applyBorder="1"/>
    <xf numFmtId="0" fontId="56" fillId="0" borderId="5" xfId="0" applyFont="1" applyFill="1" applyBorder="1" applyAlignment="1">
      <alignment horizontal="left"/>
    </xf>
    <xf numFmtId="0" fontId="56" fillId="0" borderId="53" xfId="0" applyFont="1" applyFill="1" applyBorder="1" applyAlignment="1">
      <alignment horizontal="left"/>
    </xf>
    <xf numFmtId="0" fontId="22" fillId="0" borderId="70" xfId="0" applyFont="1" applyFill="1" applyBorder="1" applyAlignment="1">
      <alignment horizontal="left"/>
    </xf>
    <xf numFmtId="0" fontId="56" fillId="0" borderId="70" xfId="0" applyFont="1" applyFill="1" applyBorder="1" applyAlignment="1">
      <alignment horizontal="left"/>
    </xf>
    <xf numFmtId="0" fontId="2" fillId="0" borderId="70" xfId="0" applyFont="1" applyFill="1" applyBorder="1" applyAlignment="1">
      <alignment horizontal="left"/>
    </xf>
    <xf numFmtId="0" fontId="2" fillId="0" borderId="74" xfId="0" applyFont="1" applyFill="1" applyBorder="1" applyAlignment="1">
      <alignment horizontal="left"/>
    </xf>
    <xf numFmtId="2" fontId="77" fillId="0" borderId="81" xfId="0" applyNumberFormat="1" applyFont="1" applyBorder="1" applyAlignment="1">
      <alignment horizontal="left"/>
    </xf>
    <xf numFmtId="0" fontId="79" fillId="0" borderId="81" xfId="0" applyFont="1" applyBorder="1" applyAlignment="1">
      <alignment horizontal="left"/>
    </xf>
    <xf numFmtId="0" fontId="0" fillId="0" borderId="70" xfId="0" applyBorder="1"/>
    <xf numFmtId="0" fontId="2" fillId="0" borderId="75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49" fillId="0" borderId="68" xfId="0" applyFont="1" applyBorder="1"/>
    <xf numFmtId="0" fontId="2" fillId="0" borderId="12" xfId="0" applyFont="1" applyBorder="1"/>
    <xf numFmtId="0" fontId="14" fillId="0" borderId="72" xfId="0" applyFont="1" applyBorder="1" applyAlignment="1">
      <alignment horizontal="right"/>
    </xf>
    <xf numFmtId="0" fontId="69" fillId="0" borderId="41" xfId="0" applyFont="1" applyBorder="1"/>
    <xf numFmtId="0" fontId="77" fillId="0" borderId="81" xfId="0" applyFont="1" applyBorder="1"/>
    <xf numFmtId="0" fontId="77" fillId="0" borderId="58" xfId="0" applyFont="1" applyBorder="1"/>
    <xf numFmtId="2" fontId="83" fillId="0" borderId="22" xfId="0" applyNumberFormat="1" applyFont="1" applyBorder="1" applyAlignment="1">
      <alignment horizontal="left"/>
    </xf>
    <xf numFmtId="0" fontId="100" fillId="0" borderId="0" xfId="0" applyFont="1" applyFill="1" applyBorder="1"/>
    <xf numFmtId="1" fontId="79" fillId="0" borderId="82" xfId="0" applyNumberFormat="1" applyFont="1" applyFill="1" applyBorder="1" applyAlignment="1">
      <alignment horizontal="left"/>
    </xf>
    <xf numFmtId="0" fontId="70" fillId="0" borderId="17" xfId="0" applyFont="1" applyFill="1" applyBorder="1"/>
    <xf numFmtId="0" fontId="2" fillId="0" borderId="36" xfId="0" applyFont="1" applyFill="1" applyBorder="1" applyAlignment="1">
      <alignment horizontal="center"/>
    </xf>
    <xf numFmtId="0" fontId="22" fillId="0" borderId="71" xfId="0" applyFont="1" applyFill="1" applyBorder="1" applyAlignment="1">
      <alignment horizontal="center"/>
    </xf>
    <xf numFmtId="0" fontId="3" fillId="0" borderId="89" xfId="0" applyFont="1" applyBorder="1" applyAlignment="1">
      <alignment horizontal="center"/>
    </xf>
    <xf numFmtId="165" fontId="2" fillId="0" borderId="58" xfId="0" applyNumberFormat="1" applyFont="1" applyBorder="1" applyAlignment="1">
      <alignment horizontal="center"/>
    </xf>
    <xf numFmtId="0" fontId="113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CC00"/>
      <rgbColor rgb="FF0000FF"/>
      <rgbColor rgb="FFFFFF00"/>
      <rgbColor rgb="FFFF00FF"/>
      <rgbColor rgb="FF00FFFF"/>
      <rgbColor rgb="FFC00000"/>
      <rgbColor rgb="FF008000"/>
      <rgbColor rgb="FF000080"/>
      <rgbColor rgb="FFCC9900"/>
      <rgbColor rgb="FF990066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BDD7EE"/>
      <rgbColor rgb="FF000080"/>
      <rgbColor rgb="FFFF00FF"/>
      <rgbColor rgb="FFFFD966"/>
      <rgbColor rgb="FF00FFFF"/>
      <rgbColor rgb="FF800080"/>
      <rgbColor rgb="FF800000"/>
      <rgbColor rgb="FF008080"/>
      <rgbColor rgb="FF0000FF"/>
      <rgbColor rgb="FF00CCFF"/>
      <rgbColor rgb="FFCCFFFF"/>
      <rgbColor rgb="FFF2DCDB"/>
      <rgbColor rgb="FFFDEADA"/>
      <rgbColor rgb="FF99CCFF"/>
      <rgbColor rgb="FFE6B9B8"/>
      <rgbColor rgb="FFCC99FF"/>
      <rgbColor rgb="FFFAC090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13"/>
  <sheetViews>
    <sheetView tabSelected="1" workbookViewId="0">
      <selection activeCell="J16" sqref="J16"/>
    </sheetView>
  </sheetViews>
  <sheetFormatPr defaultRowHeight="14.4"/>
  <cols>
    <col min="1" max="1" width="1.5546875" customWidth="1"/>
    <col min="2" max="2" width="8" customWidth="1"/>
    <col min="3" max="3" width="28.88671875" customWidth="1"/>
    <col min="4" max="4" width="9.44140625" style="1" customWidth="1"/>
    <col min="5" max="5" width="7.5546875" style="1" customWidth="1"/>
    <col min="6" max="6" width="7.6640625" style="1" customWidth="1"/>
    <col min="7" max="7" width="8.109375" style="1" customWidth="1"/>
    <col min="8" max="8" width="9.88671875" style="1" customWidth="1"/>
    <col min="9" max="9" width="8.109375" style="1" customWidth="1"/>
    <col min="10" max="10" width="8" style="1" customWidth="1"/>
    <col min="11" max="11" width="4.6640625" style="1" customWidth="1"/>
    <col min="12" max="12" width="7" style="1" customWidth="1"/>
    <col min="13" max="13" width="17" style="1" customWidth="1"/>
    <col min="14" max="14" width="6" style="1" customWidth="1"/>
    <col min="15" max="15" width="4.88671875" style="1" customWidth="1"/>
    <col min="16" max="16" width="4.44140625" style="1" customWidth="1"/>
    <col min="17" max="17" width="4.33203125" customWidth="1"/>
    <col min="18" max="18" width="2.5546875" customWidth="1"/>
    <col min="19" max="19" width="8.88671875" customWidth="1"/>
    <col min="20" max="20" width="17.6640625" customWidth="1"/>
    <col min="21" max="21" width="7.5546875" bestFit="1" customWidth="1"/>
    <col min="22" max="22" width="8" customWidth="1"/>
    <col min="24" max="24" width="6.44140625" bestFit="1" customWidth="1"/>
    <col min="25" max="25" width="8.44140625" bestFit="1" customWidth="1"/>
    <col min="26" max="26" width="14.6640625" customWidth="1"/>
    <col min="31" max="31" width="7.88671875" customWidth="1"/>
    <col min="32" max="32" width="4.88671875" customWidth="1"/>
    <col min="33" max="33" width="5.88671875" customWidth="1"/>
  </cols>
  <sheetData>
    <row r="1" spans="2:59" ht="7.5" customHeight="1">
      <c r="U1" s="2"/>
      <c r="V1" s="2"/>
      <c r="W1" s="2"/>
      <c r="X1" s="6"/>
      <c r="Y1" s="7"/>
      <c r="Z1" s="3"/>
      <c r="AA1" s="8"/>
      <c r="AB1" s="3"/>
      <c r="AC1" s="1"/>
      <c r="AD1" s="1"/>
      <c r="AE1" s="2"/>
      <c r="AF1" s="1"/>
      <c r="AG1" s="1"/>
      <c r="AH1" s="1"/>
      <c r="AI1" s="1"/>
      <c r="AJ1" s="2"/>
      <c r="AK1" s="2"/>
      <c r="AL1" s="2"/>
      <c r="AM1" s="6"/>
      <c r="AN1" s="9"/>
      <c r="AO1" s="2"/>
      <c r="AP1" s="2"/>
      <c r="AQ1" s="2"/>
      <c r="AR1" s="6"/>
      <c r="AS1" s="4"/>
      <c r="AT1" s="1"/>
    </row>
    <row r="2" spans="2:59">
      <c r="S2" s="11"/>
      <c r="T2" s="11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1"/>
      <c r="AI2" s="5"/>
      <c r="AJ2" s="2"/>
      <c r="AK2" s="2"/>
      <c r="AL2" s="2"/>
      <c r="AM2" s="9"/>
      <c r="AN2" s="9"/>
      <c r="AO2" s="2"/>
      <c r="AP2" s="2"/>
      <c r="AQ2" s="2"/>
      <c r="AR2" s="9"/>
      <c r="AS2" s="10"/>
      <c r="AT2" s="1"/>
    </row>
    <row r="3" spans="2:59" ht="12.75" customHeight="1">
      <c r="S3" s="11"/>
      <c r="T3" s="4"/>
      <c r="U3" s="5"/>
      <c r="V3" s="11"/>
      <c r="W3" s="11"/>
      <c r="X3" s="11"/>
      <c r="Y3" s="5"/>
      <c r="Z3" s="5"/>
      <c r="AA3" s="11"/>
      <c r="AB3" s="3"/>
      <c r="AC3" s="11"/>
      <c r="AD3" s="11"/>
      <c r="AE3" s="11"/>
      <c r="AF3" s="3"/>
      <c r="AG3" s="18"/>
      <c r="AH3" s="11"/>
      <c r="AI3" s="186"/>
      <c r="AJ3" s="258"/>
      <c r="AK3" s="258"/>
      <c r="AL3" s="258"/>
      <c r="AM3" s="1033"/>
      <c r="AN3" s="258"/>
      <c r="AO3" s="212"/>
      <c r="AP3" s="186"/>
      <c r="AQ3" s="169"/>
      <c r="AR3" s="186"/>
      <c r="AS3" s="186"/>
      <c r="AT3" s="186"/>
      <c r="AU3" s="169"/>
      <c r="AV3" s="169"/>
      <c r="AW3" s="169"/>
      <c r="AX3" s="169"/>
      <c r="AY3" s="169"/>
    </row>
    <row r="4" spans="2:59">
      <c r="C4" s="6" t="s">
        <v>183</v>
      </c>
      <c r="E4"/>
      <c r="F4"/>
      <c r="G4" s="2" t="s">
        <v>329</v>
      </c>
      <c r="J4"/>
      <c r="S4" s="11"/>
      <c r="T4" s="5"/>
      <c r="U4" s="5"/>
      <c r="V4" s="11"/>
      <c r="W4" s="11"/>
      <c r="X4" s="11"/>
      <c r="Y4" s="5"/>
      <c r="Z4" s="5"/>
      <c r="AA4" s="11"/>
      <c r="AB4" s="5"/>
      <c r="AC4" s="11"/>
      <c r="AD4" s="11"/>
      <c r="AE4" s="11"/>
      <c r="AF4" s="11"/>
      <c r="AG4" s="18"/>
      <c r="AH4" s="11"/>
      <c r="AI4" s="186"/>
      <c r="AJ4" s="258"/>
      <c r="AK4" s="169"/>
      <c r="AL4" s="258"/>
      <c r="AM4" s="1033"/>
      <c r="AN4" s="258"/>
      <c r="AO4" s="212"/>
      <c r="AP4" s="186"/>
      <c r="AQ4" s="169"/>
      <c r="AR4" s="186"/>
      <c r="AS4" s="186"/>
      <c r="AT4" s="186"/>
      <c r="AU4" s="169"/>
      <c r="AV4" s="169"/>
      <c r="AW4" s="169"/>
      <c r="AX4" s="169"/>
      <c r="AY4" s="169"/>
    </row>
    <row r="5" spans="2:59">
      <c r="C5" s="1"/>
      <c r="E5"/>
      <c r="F5" s="1" t="s">
        <v>774</v>
      </c>
      <c r="G5"/>
      <c r="J5"/>
      <c r="S5" s="11"/>
      <c r="T5" s="5"/>
      <c r="U5" s="5"/>
      <c r="V5" s="11"/>
      <c r="W5" s="11"/>
      <c r="X5" s="11"/>
      <c r="Y5" s="11"/>
      <c r="Z5" s="11"/>
      <c r="AA5" s="11"/>
      <c r="AB5" s="11"/>
      <c r="AC5" s="5"/>
      <c r="AD5" s="11"/>
      <c r="AE5" s="5"/>
      <c r="AF5" s="11"/>
      <c r="AG5" s="11"/>
      <c r="AH5" s="11"/>
      <c r="AI5" s="186"/>
      <c r="AJ5" s="169"/>
      <c r="AK5" s="186"/>
      <c r="AL5" s="169"/>
      <c r="AM5" s="169"/>
      <c r="AN5" s="345"/>
      <c r="AO5" s="258"/>
      <c r="AP5" s="186"/>
      <c r="AQ5" s="186"/>
      <c r="AR5" s="186"/>
      <c r="AS5" s="186"/>
      <c r="AT5" s="186"/>
      <c r="AU5" s="169"/>
      <c r="AV5" s="169"/>
      <c r="AW5" s="169"/>
      <c r="AX5" s="169"/>
      <c r="AY5" s="169"/>
    </row>
    <row r="6" spans="2:59" ht="15.6">
      <c r="C6" s="1"/>
      <c r="E6"/>
      <c r="F6"/>
      <c r="G6"/>
      <c r="H6"/>
      <c r="I6"/>
      <c r="J6"/>
      <c r="R6" s="11"/>
      <c r="S6" s="11"/>
      <c r="T6" s="5"/>
      <c r="U6" s="5"/>
      <c r="V6" s="11"/>
      <c r="W6" s="11"/>
      <c r="X6" s="11"/>
      <c r="Y6" s="5"/>
      <c r="Z6" s="8"/>
      <c r="AA6" s="5"/>
      <c r="AB6" s="11"/>
      <c r="AC6" s="5"/>
      <c r="AD6" s="11"/>
      <c r="AE6" s="5"/>
      <c r="AF6" s="11"/>
      <c r="AG6" s="11"/>
      <c r="AH6" s="11"/>
      <c r="AI6" s="186"/>
      <c r="AJ6" s="169"/>
      <c r="AK6" s="619"/>
      <c r="AL6" s="169"/>
      <c r="AM6" s="169"/>
      <c r="AN6" s="169"/>
      <c r="AO6" s="163"/>
      <c r="AP6" s="162"/>
      <c r="AQ6" s="162"/>
      <c r="AR6" s="162"/>
      <c r="AS6" s="162"/>
      <c r="AT6" s="186"/>
      <c r="AU6" s="169"/>
      <c r="AV6" s="169"/>
      <c r="AW6" s="169"/>
      <c r="AX6" s="169"/>
      <c r="AY6" s="169"/>
      <c r="AZ6" s="11"/>
      <c r="BA6" s="11"/>
      <c r="BB6" s="11"/>
      <c r="BC6" s="11"/>
      <c r="BD6" s="11"/>
      <c r="BE6" s="11"/>
      <c r="BF6" s="11"/>
      <c r="BG6" s="11"/>
    </row>
    <row r="7" spans="2:59">
      <c r="C7" s="1"/>
      <c r="E7"/>
      <c r="F7"/>
      <c r="G7"/>
      <c r="I7" s="12"/>
      <c r="R7" s="11"/>
      <c r="S7" s="11"/>
      <c r="T7" s="5"/>
      <c r="U7" s="5"/>
      <c r="V7" s="1698"/>
      <c r="W7" s="11"/>
      <c r="X7" s="11"/>
      <c r="Y7" s="11"/>
      <c r="Z7" s="11"/>
      <c r="AA7" s="11"/>
      <c r="AB7" s="11"/>
      <c r="AC7" s="5"/>
      <c r="AD7" s="11"/>
      <c r="AE7" s="5"/>
      <c r="AF7" s="11"/>
      <c r="AG7" s="11"/>
      <c r="AH7" s="11"/>
      <c r="AI7" s="169"/>
      <c r="AJ7" s="169"/>
      <c r="AK7" s="228"/>
      <c r="AL7" s="169"/>
      <c r="AM7" s="169"/>
      <c r="AN7" s="169"/>
      <c r="AO7" s="258"/>
      <c r="AP7" s="169"/>
      <c r="AQ7" s="186"/>
      <c r="AR7" s="258"/>
      <c r="AS7" s="1033"/>
      <c r="AT7" s="186"/>
      <c r="AU7" s="169"/>
      <c r="AV7" s="169"/>
      <c r="AW7" s="169"/>
      <c r="AX7" s="169"/>
      <c r="AY7" s="169"/>
      <c r="AZ7" s="11"/>
      <c r="BA7" s="11"/>
      <c r="BB7" s="11"/>
      <c r="BC7" s="11"/>
      <c r="BD7" s="11"/>
      <c r="BE7" s="11"/>
      <c r="BF7" s="11"/>
      <c r="BG7" s="11"/>
    </row>
    <row r="8" spans="2:59">
      <c r="C8" s="1"/>
      <c r="E8" s="13"/>
      <c r="F8"/>
      <c r="G8"/>
      <c r="H8"/>
      <c r="I8"/>
      <c r="J8"/>
      <c r="R8" s="11"/>
      <c r="S8" s="11"/>
      <c r="T8" s="5"/>
      <c r="U8" s="5"/>
      <c r="V8" s="5"/>
      <c r="W8" s="5"/>
      <c r="X8" s="5"/>
      <c r="Y8" s="5"/>
      <c r="Z8" s="3"/>
      <c r="AA8" s="3"/>
      <c r="AB8" s="8"/>
      <c r="AC8" s="5"/>
      <c r="AD8" s="11"/>
      <c r="AE8" s="5"/>
      <c r="AF8" s="11"/>
      <c r="AG8" s="11"/>
      <c r="AH8" s="11"/>
      <c r="AI8" s="169"/>
      <c r="AJ8" s="169"/>
      <c r="AK8" s="228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1"/>
      <c r="BA8" s="11"/>
      <c r="BB8" s="11"/>
      <c r="BC8" s="11"/>
      <c r="BD8" s="11"/>
      <c r="BE8" s="11"/>
      <c r="BF8" s="11"/>
      <c r="BG8" s="11"/>
    </row>
    <row r="9" spans="2:59">
      <c r="C9" s="1"/>
      <c r="I9" s="2"/>
      <c r="J9" s="2"/>
      <c r="R9" s="11"/>
      <c r="S9" s="11"/>
      <c r="T9" s="5"/>
      <c r="U9" s="5"/>
      <c r="V9" s="11"/>
      <c r="W9" s="11"/>
      <c r="X9" s="11"/>
      <c r="Y9" s="11"/>
      <c r="Z9" s="3"/>
      <c r="AA9" s="3"/>
      <c r="AB9" s="3"/>
      <c r="AC9" s="15"/>
      <c r="AD9" s="11"/>
      <c r="AE9" s="15"/>
      <c r="AF9" s="11"/>
      <c r="AG9" s="11"/>
      <c r="AH9" s="11"/>
      <c r="AI9" s="169"/>
      <c r="AJ9" s="169"/>
      <c r="AK9" s="258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  <c r="AY9" s="169"/>
      <c r="AZ9" s="11"/>
      <c r="BA9" s="11"/>
      <c r="BB9" s="11"/>
      <c r="BC9" s="11"/>
      <c r="BD9" s="11"/>
      <c r="BE9" s="11"/>
      <c r="BF9" s="11"/>
      <c r="BG9" s="11"/>
    </row>
    <row r="10" spans="2:59">
      <c r="C10" s="1"/>
      <c r="E10"/>
      <c r="F10"/>
      <c r="G10"/>
      <c r="H10"/>
      <c r="I10" s="2"/>
      <c r="J10" s="2"/>
      <c r="R10" s="11"/>
      <c r="S10" s="11"/>
      <c r="T10" s="5"/>
      <c r="U10" s="5"/>
      <c r="V10" s="5"/>
      <c r="W10" s="5"/>
      <c r="X10" s="5"/>
      <c r="Y10" s="5"/>
      <c r="Z10" s="11"/>
      <c r="AA10" s="11"/>
      <c r="AB10" s="11"/>
      <c r="AC10" s="11"/>
      <c r="AD10" s="11"/>
      <c r="AE10" s="5"/>
      <c r="AF10" s="11"/>
      <c r="AG10" s="11"/>
      <c r="AH10" s="11"/>
      <c r="AI10" s="169"/>
      <c r="AJ10" s="169"/>
      <c r="AK10" s="258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1"/>
      <c r="BA10" s="11"/>
      <c r="BB10" s="11"/>
      <c r="BC10" s="11"/>
      <c r="BD10" s="11"/>
      <c r="BE10" s="11"/>
      <c r="BF10" s="11"/>
      <c r="BG10" s="11"/>
    </row>
    <row r="11" spans="2:59">
      <c r="C11" s="1"/>
      <c r="I11"/>
      <c r="J11"/>
      <c r="R11" s="11"/>
      <c r="S11" s="11"/>
      <c r="T11" s="11"/>
      <c r="U11" s="5"/>
      <c r="V11" s="5"/>
      <c r="W11" s="5"/>
      <c r="X11" s="11"/>
      <c r="Y11" s="5"/>
      <c r="Z11" s="11"/>
      <c r="AA11" s="11"/>
      <c r="AB11" s="11"/>
      <c r="AC11" s="11"/>
      <c r="AD11" s="5"/>
      <c r="AE11" s="11"/>
      <c r="AF11" s="20"/>
      <c r="AG11" s="5"/>
      <c r="AH11" s="11"/>
      <c r="AI11" s="169"/>
      <c r="AJ11" s="169"/>
      <c r="AK11" s="258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1"/>
      <c r="BA11" s="11"/>
      <c r="BB11" s="11"/>
      <c r="BC11" s="11"/>
      <c r="BD11" s="11"/>
      <c r="BE11" s="11"/>
      <c r="BF11" s="11"/>
      <c r="BG11" s="11"/>
    </row>
    <row r="12" spans="2:59">
      <c r="B12" s="17"/>
      <c r="C12" s="17"/>
      <c r="F12" s="17"/>
      <c r="G12" s="17"/>
      <c r="H12" s="17"/>
      <c r="I12" t="s">
        <v>776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3"/>
      <c r="AC12" s="3"/>
      <c r="AD12" s="11"/>
      <c r="AE12" s="11"/>
      <c r="AF12" s="11"/>
      <c r="AG12" s="11"/>
      <c r="AH12" s="11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1"/>
      <c r="BA12" s="11"/>
      <c r="BB12" s="11"/>
      <c r="BC12" s="11"/>
      <c r="BD12" s="11"/>
      <c r="BE12" s="11"/>
      <c r="BF12" s="11"/>
      <c r="BG12" s="11"/>
    </row>
    <row r="13" spans="2:59">
      <c r="D13"/>
      <c r="E13"/>
      <c r="F13"/>
      <c r="G13"/>
      <c r="H13"/>
      <c r="I13"/>
      <c r="J13"/>
      <c r="R13" s="11"/>
      <c r="S13" s="11"/>
      <c r="T13" s="11"/>
      <c r="U13" s="11"/>
      <c r="V13" s="11"/>
      <c r="W13" s="11"/>
      <c r="X13" s="11"/>
      <c r="Y13" s="3"/>
      <c r="Z13" s="11"/>
      <c r="AA13" s="20"/>
      <c r="AB13" s="3"/>
      <c r="AC13" s="3"/>
      <c r="AD13" s="15"/>
      <c r="AE13" s="10"/>
      <c r="AF13" s="11"/>
      <c r="AG13" s="11"/>
      <c r="AH13" s="11"/>
      <c r="AI13" s="169"/>
      <c r="AJ13" s="169"/>
      <c r="AK13" s="350"/>
      <c r="AL13" s="169"/>
      <c r="AM13" s="169"/>
      <c r="AN13" s="256"/>
      <c r="AO13" s="308"/>
      <c r="AP13" s="909"/>
      <c r="AQ13" s="169"/>
      <c r="AR13" s="169"/>
      <c r="AS13" s="169"/>
      <c r="AT13" s="169"/>
      <c r="AU13" s="169"/>
      <c r="AV13" s="169"/>
      <c r="AW13" s="169"/>
      <c r="AX13" s="169"/>
      <c r="AY13" s="169"/>
      <c r="AZ13" s="11"/>
      <c r="BA13" s="11"/>
      <c r="BB13" s="11"/>
      <c r="BC13" s="11"/>
      <c r="BD13" s="11"/>
      <c r="BE13" s="11"/>
      <c r="BF13" s="11"/>
      <c r="BG13" s="11"/>
    </row>
    <row r="14" spans="2:59">
      <c r="D14"/>
      <c r="E14"/>
      <c r="F14"/>
      <c r="G14"/>
      <c r="H14" s="2"/>
      <c r="I14"/>
      <c r="J14" s="637"/>
      <c r="R14" s="11"/>
      <c r="S14" s="11"/>
      <c r="T14" s="11"/>
      <c r="U14" s="11"/>
      <c r="V14" s="11"/>
      <c r="W14" s="11"/>
      <c r="X14" s="29"/>
      <c r="Y14" s="29"/>
      <c r="Z14" s="29"/>
      <c r="AA14" s="29"/>
      <c r="AB14" s="11"/>
      <c r="AC14" s="11"/>
      <c r="AD14" s="11"/>
      <c r="AE14" s="19"/>
      <c r="AF14" s="20"/>
      <c r="AG14" s="19"/>
      <c r="AH14" s="19"/>
      <c r="AI14" s="169"/>
      <c r="AJ14" s="179"/>
      <c r="AK14" s="350"/>
      <c r="AL14" s="169"/>
      <c r="AM14" s="256"/>
      <c r="AN14" s="198"/>
      <c r="AO14" s="198"/>
      <c r="AP14" s="909"/>
      <c r="AQ14" s="169"/>
      <c r="AR14" s="169"/>
      <c r="AS14" s="169"/>
      <c r="AT14" s="169"/>
      <c r="AU14" s="169"/>
      <c r="AV14" s="169"/>
      <c r="AW14" s="169"/>
      <c r="AX14" s="169"/>
      <c r="AY14" s="169"/>
      <c r="AZ14" s="11"/>
      <c r="BA14" s="11"/>
      <c r="BB14" s="11"/>
      <c r="BC14" s="11"/>
      <c r="BD14" s="11"/>
      <c r="BE14" s="11"/>
      <c r="BF14" s="11"/>
      <c r="BG14" s="11"/>
    </row>
    <row r="15" spans="2:59" ht="18.75" customHeight="1">
      <c r="D15"/>
      <c r="E15"/>
      <c r="F15"/>
      <c r="G15" s="638"/>
      <c r="H15" s="638"/>
      <c r="I15" s="638"/>
      <c r="J15" s="638"/>
      <c r="R15" s="37"/>
      <c r="S15" s="7"/>
      <c r="T15" s="15"/>
      <c r="U15" s="11"/>
      <c r="V15" s="11"/>
      <c r="W15" s="11"/>
      <c r="X15" s="11"/>
      <c r="Y15" s="11"/>
      <c r="Z15" s="11"/>
      <c r="AA15" s="20"/>
      <c r="AB15" s="11"/>
      <c r="AC15" s="5"/>
      <c r="AD15" s="5"/>
      <c r="AE15" s="29"/>
      <c r="AF15" s="29"/>
      <c r="AG15" s="29"/>
      <c r="AH15" s="29"/>
      <c r="AI15" s="163"/>
      <c r="AJ15" s="162"/>
      <c r="AK15" s="350"/>
      <c r="AL15" s="169"/>
      <c r="AM15" s="198"/>
      <c r="AN15" s="198"/>
      <c r="AO15" s="198"/>
      <c r="AP15" s="909"/>
      <c r="AQ15" s="169"/>
      <c r="AR15" s="169"/>
      <c r="AS15" s="169"/>
      <c r="AT15" s="169"/>
      <c r="AU15" s="169"/>
      <c r="AV15" s="169"/>
      <c r="AW15" s="169"/>
      <c r="AX15" s="169"/>
      <c r="AY15" s="169"/>
      <c r="AZ15" s="11"/>
      <c r="BA15" s="11"/>
      <c r="BB15" s="11"/>
      <c r="BC15" s="11"/>
      <c r="BD15" s="11"/>
      <c r="BE15" s="11"/>
      <c r="BF15" s="11"/>
      <c r="BG15" s="11"/>
    </row>
    <row r="16" spans="2:59" ht="16.5" customHeight="1">
      <c r="B16" s="91"/>
      <c r="C16" s="242"/>
      <c r="D16"/>
      <c r="E16"/>
      <c r="F16"/>
      <c r="G16"/>
      <c r="H16"/>
      <c r="I16"/>
      <c r="J16" s="637"/>
      <c r="R16" s="38"/>
      <c r="S16" s="7"/>
      <c r="T16" s="15"/>
      <c r="U16" s="3"/>
      <c r="V16" s="29"/>
      <c r="W16" s="4"/>
      <c r="X16" s="4"/>
      <c r="Y16" s="10"/>
      <c r="Z16" s="11"/>
      <c r="AA16" s="15"/>
      <c r="AB16" s="11"/>
      <c r="AC16" s="5"/>
      <c r="AD16" s="5"/>
      <c r="AE16" s="1699"/>
      <c r="AF16" s="1700"/>
      <c r="AG16" s="1701"/>
      <c r="AH16" s="1700"/>
      <c r="AI16" s="182"/>
      <c r="AJ16" s="162"/>
      <c r="AK16" s="162"/>
      <c r="AL16" s="169"/>
      <c r="AM16" s="198"/>
      <c r="AN16" s="198"/>
      <c r="AO16" s="198"/>
      <c r="AP16" s="909"/>
      <c r="AQ16" s="169"/>
      <c r="AR16" s="169"/>
      <c r="AS16" s="169"/>
      <c r="AT16" s="169"/>
      <c r="AU16" s="169"/>
      <c r="AV16" s="169"/>
      <c r="AW16" s="169"/>
      <c r="AX16" s="169"/>
      <c r="AY16" s="169"/>
      <c r="AZ16" s="11"/>
      <c r="BA16" s="11"/>
      <c r="BB16" s="11"/>
      <c r="BC16" s="11"/>
      <c r="BD16" s="11"/>
      <c r="BE16" s="11"/>
      <c r="BF16" s="11"/>
      <c r="BG16" s="11"/>
    </row>
    <row r="17" spans="2:60">
      <c r="B17" s="91"/>
      <c r="C17" s="242"/>
      <c r="D17" s="2"/>
      <c r="E17" s="638"/>
      <c r="F17" s="6"/>
      <c r="G17" s="6"/>
      <c r="H17" s="9"/>
      <c r="I17"/>
      <c r="J17" s="242"/>
      <c r="R17" s="38"/>
      <c r="S17" s="7"/>
      <c r="T17" s="38"/>
      <c r="U17" s="3"/>
      <c r="V17" s="3"/>
      <c r="W17" s="10"/>
      <c r="X17" s="11"/>
      <c r="Y17" s="10"/>
      <c r="Z17" s="11"/>
      <c r="AA17" s="15"/>
      <c r="AB17" s="11"/>
      <c r="AC17" s="3"/>
      <c r="AD17" s="11"/>
      <c r="AE17" s="1702"/>
      <c r="AF17" s="10"/>
      <c r="AG17" s="1703"/>
      <c r="AH17" s="10"/>
      <c r="AI17" s="182"/>
      <c r="AJ17" s="169"/>
      <c r="AK17" s="162"/>
      <c r="AL17" s="169"/>
      <c r="AM17" s="198"/>
      <c r="AN17" s="163"/>
      <c r="AO17" s="163"/>
      <c r="AP17" s="909"/>
      <c r="AQ17" s="169"/>
      <c r="AR17" s="169"/>
      <c r="AS17" s="169"/>
      <c r="AT17" s="169"/>
      <c r="AU17" s="169"/>
      <c r="AV17" s="169"/>
      <c r="AW17" s="169"/>
      <c r="AX17" s="169"/>
      <c r="AY17" s="169"/>
      <c r="AZ17" s="11"/>
      <c r="BA17" s="11"/>
      <c r="BB17" s="11"/>
      <c r="BC17" s="11"/>
      <c r="BD17" s="11"/>
      <c r="BE17" s="11"/>
      <c r="BF17" s="11"/>
      <c r="BG17" s="11"/>
    </row>
    <row r="18" spans="2:60">
      <c r="B18" s="91"/>
      <c r="C18" s="639"/>
      <c r="D18" s="2"/>
      <c r="E18" s="2"/>
      <c r="F18" s="9"/>
      <c r="G18"/>
      <c r="H18" s="9"/>
      <c r="I18"/>
      <c r="J18" s="242"/>
      <c r="R18" s="38"/>
      <c r="S18" s="7"/>
      <c r="T18" s="15"/>
      <c r="U18" s="8"/>
      <c r="V18" s="5"/>
      <c r="W18" s="29"/>
      <c r="X18" s="5"/>
      <c r="Y18" s="11"/>
      <c r="Z18" s="19"/>
      <c r="AA18" s="19"/>
      <c r="AB18" s="20"/>
      <c r="AC18" s="20"/>
      <c r="AD18" s="77"/>
      <c r="AE18" s="255"/>
      <c r="AF18" s="255"/>
      <c r="AG18" s="255"/>
      <c r="AH18" s="255"/>
      <c r="AI18" s="163"/>
      <c r="AJ18" s="162"/>
      <c r="AK18" s="162"/>
      <c r="AL18" s="169"/>
      <c r="AM18" s="163"/>
      <c r="AN18" s="198"/>
      <c r="AO18" s="198"/>
      <c r="AP18" s="909"/>
      <c r="AQ18" s="169"/>
      <c r="AR18" s="155"/>
      <c r="AS18" s="163"/>
      <c r="AT18" s="163"/>
      <c r="AU18" s="162"/>
      <c r="AV18" s="162"/>
      <c r="AW18" s="162"/>
      <c r="AX18" s="162"/>
      <c r="AY18" s="162"/>
      <c r="AZ18" s="15"/>
      <c r="BA18" s="15"/>
      <c r="BB18" s="15"/>
      <c r="BC18" s="15"/>
      <c r="BD18" s="15"/>
      <c r="BE18" s="15"/>
      <c r="BF18" s="15"/>
      <c r="BG18" s="15"/>
    </row>
    <row r="19" spans="2:60" ht="15.75" customHeight="1">
      <c r="B19" s="91"/>
      <c r="C19" s="242"/>
      <c r="D19" s="12" t="s">
        <v>330</v>
      </c>
      <c r="F19" s="638"/>
      <c r="H19"/>
      <c r="I19" s="24"/>
      <c r="J19" s="24"/>
      <c r="R19" s="28"/>
      <c r="S19" s="7"/>
      <c r="T19" s="15"/>
      <c r="U19" s="11"/>
      <c r="V19" s="38"/>
      <c r="W19" s="11"/>
      <c r="X19" s="29"/>
      <c r="Y19" s="29"/>
      <c r="Z19" s="29"/>
      <c r="AA19" s="29"/>
      <c r="AB19" s="29"/>
      <c r="AC19" s="29"/>
      <c r="AD19" s="29"/>
      <c r="AE19" s="11"/>
      <c r="AF19" s="11"/>
      <c r="AG19" s="11"/>
      <c r="AH19" s="11"/>
      <c r="AI19" s="163"/>
      <c r="AJ19" s="162"/>
      <c r="AK19" s="162"/>
      <c r="AL19" s="169"/>
      <c r="AM19" s="198"/>
      <c r="AN19" s="198"/>
      <c r="AO19" s="198"/>
      <c r="AP19" s="909"/>
      <c r="AQ19" s="169"/>
      <c r="AR19" s="169"/>
      <c r="AS19" s="169"/>
      <c r="AT19" s="169"/>
      <c r="AU19" s="169"/>
      <c r="AV19" s="169"/>
      <c r="AW19" s="169"/>
      <c r="AX19" s="169"/>
      <c r="AY19" s="169"/>
      <c r="AZ19" s="11"/>
      <c r="BA19" s="11"/>
      <c r="BB19" s="11"/>
      <c r="BC19" s="11"/>
      <c r="BD19" s="11"/>
      <c r="BE19" s="11"/>
      <c r="BF19" s="11"/>
      <c r="BG19" s="11"/>
    </row>
    <row r="20" spans="2:60" ht="15.75" customHeight="1">
      <c r="B20" s="91"/>
      <c r="C20" s="242"/>
      <c r="D20"/>
      <c r="E20" s="639"/>
      <c r="F20"/>
      <c r="G20" s="638"/>
      <c r="H20" s="638"/>
      <c r="I20" s="638"/>
      <c r="J20" s="638"/>
      <c r="R20" s="38"/>
      <c r="S20" s="11"/>
      <c r="T20" s="1661"/>
      <c r="U20" s="15"/>
      <c r="V20" s="3"/>
      <c r="W20" s="4"/>
      <c r="X20" s="4"/>
      <c r="Y20" s="10"/>
      <c r="Z20" s="11"/>
      <c r="AA20" s="16"/>
      <c r="AB20" s="109"/>
      <c r="AC20" s="5"/>
      <c r="AD20" s="5"/>
      <c r="AE20" s="11"/>
      <c r="AF20" s="768"/>
      <c r="AG20" s="5"/>
      <c r="AH20" s="5"/>
      <c r="AI20" s="163"/>
      <c r="AJ20" s="162"/>
      <c r="AK20" s="162"/>
      <c r="AL20" s="169"/>
      <c r="AM20" s="198"/>
      <c r="AN20" s="198"/>
      <c r="AO20" s="198"/>
      <c r="AP20" s="909"/>
      <c r="AQ20" s="169"/>
      <c r="AR20" s="155"/>
      <c r="AS20" s="163"/>
      <c r="AT20" s="163"/>
      <c r="AU20" s="162"/>
      <c r="AV20" s="162"/>
      <c r="AW20" s="162"/>
      <c r="AX20" s="162"/>
      <c r="AY20" s="162"/>
      <c r="AZ20" s="15"/>
      <c r="BA20" s="15"/>
      <c r="BB20" s="15"/>
      <c r="BC20" s="15"/>
      <c r="BD20" s="15"/>
      <c r="BE20" s="15"/>
      <c r="BF20" s="15"/>
      <c r="BG20" s="15"/>
    </row>
    <row r="21" spans="2:60" ht="20.25" customHeight="1">
      <c r="C21" s="14" t="s">
        <v>516</v>
      </c>
      <c r="D21" s="242"/>
      <c r="E21" s="2"/>
      <c r="F21" s="6"/>
      <c r="G21" s="6"/>
      <c r="H21" s="156"/>
      <c r="J21" s="241"/>
      <c r="R21" s="38"/>
      <c r="S21" s="1704"/>
      <c r="T21" s="7"/>
      <c r="U21" s="15"/>
      <c r="V21" s="11"/>
      <c r="W21" s="11"/>
      <c r="X21" s="10"/>
      <c r="Y21" s="10"/>
      <c r="Z21" s="11"/>
      <c r="AA21" s="16"/>
      <c r="AB21" s="8"/>
      <c r="AC21" s="5"/>
      <c r="AD21" s="11"/>
      <c r="AE21" s="28"/>
      <c r="AF21" s="22"/>
      <c r="AG21" s="1664"/>
      <c r="AH21" s="5"/>
      <c r="AI21" s="179"/>
      <c r="AJ21" s="169"/>
      <c r="AK21" s="162"/>
      <c r="AL21" s="169"/>
      <c r="AM21" s="198"/>
      <c r="AN21" s="601"/>
      <c r="AO21" s="198"/>
      <c r="AP21" s="909"/>
      <c r="AQ21" s="169"/>
      <c r="AR21" s="169"/>
      <c r="AS21" s="169"/>
      <c r="AT21" s="169"/>
      <c r="AU21" s="169"/>
      <c r="AV21" s="169"/>
      <c r="AW21" s="169"/>
      <c r="AX21" s="169"/>
      <c r="AY21" s="169"/>
      <c r="AZ21" s="11"/>
      <c r="BA21" s="11"/>
      <c r="BB21" s="11"/>
      <c r="BC21" s="11"/>
      <c r="BD21" s="11"/>
      <c r="BE21" s="11"/>
      <c r="BF21" s="11"/>
      <c r="BG21" s="11"/>
    </row>
    <row r="22" spans="2:60" ht="15.75" customHeight="1">
      <c r="B22" s="642"/>
      <c r="C22" s="91"/>
      <c r="E22"/>
      <c r="F22"/>
      <c r="G22" s="9"/>
      <c r="H22" s="9"/>
      <c r="I22"/>
      <c r="J22" s="241"/>
      <c r="S22" s="53"/>
      <c r="T22" s="25"/>
      <c r="U22" s="5"/>
      <c r="V22" s="11"/>
      <c r="W22" s="5"/>
      <c r="X22" s="10"/>
      <c r="Y22" s="3"/>
      <c r="Z22" s="11"/>
      <c r="AA22" s="16"/>
      <c r="AB22" s="11"/>
      <c r="AC22" s="11"/>
      <c r="AD22" s="11"/>
      <c r="AE22" s="1529"/>
      <c r="AF22" s="7"/>
      <c r="AG22" s="54"/>
      <c r="AH22" s="5"/>
      <c r="AI22" s="169"/>
      <c r="AJ22" s="169"/>
      <c r="AK22" s="162"/>
      <c r="AL22" s="169"/>
      <c r="AM22" s="601"/>
      <c r="AN22" s="198"/>
      <c r="AO22" s="198"/>
      <c r="AP22" s="909"/>
      <c r="AQ22" s="169"/>
      <c r="AR22" s="169"/>
      <c r="AS22" s="169"/>
      <c r="AT22" s="169"/>
      <c r="AU22" s="169"/>
      <c r="AV22" s="169"/>
      <c r="AW22" s="169"/>
      <c r="AX22" s="169"/>
      <c r="AY22" s="169"/>
      <c r="AZ22" s="11"/>
      <c r="BA22" s="11"/>
      <c r="BB22" s="11"/>
      <c r="BC22" s="11"/>
      <c r="BD22" s="11"/>
      <c r="BE22" s="11"/>
      <c r="BF22" s="11"/>
      <c r="BG22" s="11"/>
    </row>
    <row r="23" spans="2:60" ht="13.5" customHeight="1">
      <c r="B23" s="643"/>
      <c r="C23" s="1396" t="s">
        <v>677</v>
      </c>
      <c r="S23" s="65"/>
      <c r="T23" s="54"/>
      <c r="U23" s="54"/>
      <c r="V23" s="16"/>
      <c r="W23" s="16"/>
      <c r="X23" s="16"/>
      <c r="Y23" s="38"/>
      <c r="Z23" s="7"/>
      <c r="AA23" s="16"/>
      <c r="AB23" s="11"/>
      <c r="AC23" s="11"/>
      <c r="AD23" s="5"/>
      <c r="AE23" s="38"/>
      <c r="AF23" s="7"/>
      <c r="AG23" s="38"/>
      <c r="AH23" s="5"/>
      <c r="AI23" s="163"/>
      <c r="AJ23" s="162"/>
      <c r="AK23" s="350"/>
      <c r="AL23" s="169"/>
      <c r="AM23" s="198"/>
      <c r="AN23" s="198"/>
      <c r="AO23" s="198"/>
      <c r="AP23" s="909"/>
      <c r="AQ23" s="169"/>
      <c r="AR23" s="169"/>
      <c r="AS23" s="169"/>
      <c r="AT23" s="169"/>
      <c r="AU23" s="169"/>
      <c r="AV23" s="169"/>
      <c r="AW23" s="169"/>
      <c r="AX23" s="169"/>
      <c r="AY23" s="169"/>
      <c r="AZ23" s="11"/>
      <c r="BA23" s="11"/>
      <c r="BB23" s="11"/>
      <c r="BC23" s="11"/>
      <c r="BD23" s="11"/>
      <c r="BE23" s="11"/>
      <c r="BF23" s="11"/>
      <c r="BG23" s="11"/>
    </row>
    <row r="24" spans="2:60" ht="13.5" customHeight="1">
      <c r="B24" s="645"/>
      <c r="S24" s="11"/>
      <c r="T24" s="54"/>
      <c r="U24" s="11"/>
      <c r="V24" s="11"/>
      <c r="W24" s="11"/>
      <c r="X24" s="11"/>
      <c r="Y24" s="40"/>
      <c r="Z24" s="7"/>
      <c r="AA24" s="16"/>
      <c r="AB24" s="11"/>
      <c r="AC24" s="11"/>
      <c r="AD24" s="11"/>
      <c r="AE24" s="11"/>
      <c r="AF24" s="11"/>
      <c r="AG24" s="11"/>
      <c r="AH24" s="1705"/>
      <c r="AI24" s="163"/>
      <c r="AJ24" s="162"/>
      <c r="AK24" s="350"/>
      <c r="AL24" s="169"/>
      <c r="AM24" s="601"/>
      <c r="AN24" s="198"/>
      <c r="AO24" s="198"/>
      <c r="AP24" s="909"/>
      <c r="AQ24" s="169"/>
      <c r="AR24" s="169"/>
      <c r="AS24" s="169"/>
      <c r="AT24" s="169"/>
      <c r="AU24" s="169"/>
      <c r="AV24" s="169"/>
      <c r="AW24" s="169"/>
      <c r="AX24" s="169"/>
      <c r="AY24" s="169"/>
      <c r="AZ24" s="11"/>
      <c r="BA24" s="11"/>
      <c r="BB24" s="11"/>
      <c r="BC24" s="11"/>
      <c r="BD24" s="11"/>
      <c r="BE24" s="11"/>
      <c r="BF24" s="11"/>
      <c r="BG24" s="11"/>
    </row>
    <row r="25" spans="2:60" ht="12.75" customHeight="1">
      <c r="C25" s="23" t="s">
        <v>517</v>
      </c>
      <c r="E25"/>
      <c r="G25" s="9"/>
      <c r="H25" s="2"/>
      <c r="I25"/>
      <c r="J25" s="241"/>
      <c r="S25" s="38"/>
      <c r="T25" s="7"/>
      <c r="U25" s="5"/>
      <c r="V25" s="109"/>
      <c r="W25" s="11"/>
      <c r="X25" s="5"/>
      <c r="Y25" s="11"/>
      <c r="Z25" s="11"/>
      <c r="AA25" s="8"/>
      <c r="AB25" s="52"/>
      <c r="AC25" s="52"/>
      <c r="AD25" s="52"/>
      <c r="AE25" s="5"/>
      <c r="AF25" s="7"/>
      <c r="AG25" s="15"/>
      <c r="AH25" s="15"/>
      <c r="AI25" s="163"/>
      <c r="AJ25" s="162"/>
      <c r="AK25" s="162"/>
      <c r="AL25" s="169"/>
      <c r="AM25" s="198"/>
      <c r="AN25" s="198"/>
      <c r="AO25" s="198"/>
      <c r="AP25" s="909"/>
      <c r="AQ25" s="162"/>
      <c r="AR25" s="162"/>
      <c r="AS25" s="162"/>
      <c r="AT25" s="162"/>
      <c r="AU25" s="162"/>
      <c r="AV25" s="162"/>
      <c r="AW25" s="162"/>
      <c r="AX25" s="162"/>
      <c r="AY25" s="162"/>
      <c r="AZ25" s="15"/>
      <c r="BA25" s="15"/>
      <c r="BB25" s="15"/>
      <c r="BC25" s="11"/>
      <c r="BD25" s="11"/>
      <c r="BE25" s="11"/>
      <c r="BF25" s="11"/>
      <c r="BG25" s="11"/>
    </row>
    <row r="26" spans="2:60" ht="13.5" customHeight="1">
      <c r="B26" s="639"/>
      <c r="C26" s="644"/>
      <c r="D26" s="644"/>
      <c r="E26" s="241"/>
      <c r="F26" s="241"/>
      <c r="G26" s="241"/>
      <c r="H26" s="639"/>
      <c r="I26" s="91"/>
      <c r="J26" s="241"/>
      <c r="S26" s="40"/>
      <c r="T26" s="7"/>
      <c r="U26" s="15"/>
      <c r="V26" s="11"/>
      <c r="W26" s="11"/>
      <c r="X26" s="11"/>
      <c r="Y26" s="11"/>
      <c r="Z26" s="11"/>
      <c r="AA26" s="11"/>
      <c r="AB26" s="52"/>
      <c r="AC26" s="52"/>
      <c r="AD26" s="1706"/>
      <c r="AE26" s="38"/>
      <c r="AF26" s="7"/>
      <c r="AG26" s="15"/>
      <c r="AH26" s="16"/>
      <c r="AI26" s="163"/>
      <c r="AJ26" s="168"/>
      <c r="AK26" s="162"/>
      <c r="AL26" s="169"/>
      <c r="AM26" s="198"/>
      <c r="AN26" s="198"/>
      <c r="AO26" s="198"/>
      <c r="AP26" s="909"/>
      <c r="AQ26" s="169"/>
      <c r="AR26" s="169"/>
      <c r="AS26" s="169"/>
      <c r="AT26" s="169"/>
      <c r="AU26" s="169"/>
      <c r="AV26" s="169"/>
      <c r="AW26" s="169"/>
      <c r="AX26" s="169"/>
      <c r="AY26" s="169"/>
      <c r="AZ26" s="11"/>
      <c r="BA26" s="11"/>
      <c r="BB26" s="11"/>
      <c r="BC26" s="11"/>
      <c r="BD26" s="11"/>
      <c r="BE26" s="11"/>
      <c r="BF26" s="11"/>
      <c r="BG26" s="11"/>
    </row>
    <row r="27" spans="2:60" ht="15.75" customHeight="1">
      <c r="B27" s="646"/>
      <c r="C27" s="644"/>
      <c r="D27"/>
      <c r="E27"/>
      <c r="F27"/>
      <c r="G27"/>
      <c r="H27" s="646"/>
      <c r="I27" s="91"/>
      <c r="J27" s="241"/>
      <c r="R27" s="182"/>
      <c r="S27" s="11"/>
      <c r="T27" s="49"/>
      <c r="U27" s="11"/>
      <c r="V27" s="11"/>
      <c r="W27" s="11"/>
      <c r="X27" s="11"/>
      <c r="Y27" s="11"/>
      <c r="Z27" s="11"/>
      <c r="AA27" s="15"/>
      <c r="AB27" s="52"/>
      <c r="AC27" s="52"/>
      <c r="AD27" s="52"/>
      <c r="AE27" s="38"/>
      <c r="AF27" s="7"/>
      <c r="AG27" s="15"/>
      <c r="AH27" s="15"/>
      <c r="AI27" s="181"/>
      <c r="AJ27" s="181"/>
      <c r="AK27" s="181"/>
      <c r="AL27" s="181"/>
      <c r="AM27" s="181"/>
      <c r="AN27" s="162"/>
      <c r="AO27" s="162"/>
      <c r="AP27" s="909"/>
      <c r="AQ27" s="350"/>
      <c r="AR27" s="350"/>
      <c r="AS27" s="155"/>
      <c r="AT27" s="163"/>
      <c r="AU27" s="163"/>
      <c r="AV27" s="162"/>
      <c r="AW27" s="162"/>
      <c r="AX27" s="162"/>
      <c r="AY27" s="162"/>
      <c r="AZ27" s="15"/>
      <c r="BA27" s="15"/>
      <c r="BB27" s="15"/>
      <c r="BC27" s="15"/>
      <c r="BD27" s="15"/>
      <c r="BE27" s="15"/>
      <c r="BF27" s="15"/>
      <c r="BG27" s="15"/>
      <c r="BH27" s="44"/>
    </row>
    <row r="28" spans="2:60" ht="17.25" customHeight="1">
      <c r="C28" s="91"/>
      <c r="D28" s="156" t="s">
        <v>518</v>
      </c>
      <c r="F28"/>
      <c r="H28"/>
      <c r="I28" s="12" t="s">
        <v>331</v>
      </c>
      <c r="R28" s="183"/>
      <c r="S28" s="11"/>
      <c r="T28" s="11"/>
      <c r="U28" s="11"/>
      <c r="V28" s="11"/>
      <c r="W28" s="27"/>
      <c r="X28" s="1707"/>
      <c r="Y28" s="11"/>
      <c r="Z28" s="27"/>
      <c r="AA28" s="27"/>
      <c r="AB28" s="52"/>
      <c r="AC28" s="52"/>
      <c r="AD28" s="52"/>
      <c r="AE28" s="40"/>
      <c r="AF28" s="7"/>
      <c r="AG28" s="15"/>
      <c r="AH28" s="15"/>
      <c r="AI28" s="299"/>
      <c r="AJ28" s="299"/>
      <c r="AK28" s="299"/>
      <c r="AL28" s="299"/>
      <c r="AM28" s="299"/>
      <c r="AN28" s="162"/>
      <c r="AO28" s="162"/>
      <c r="AP28" s="909"/>
      <c r="AQ28" s="169"/>
      <c r="AR28" s="169"/>
      <c r="AS28" s="169"/>
      <c r="AT28" s="169"/>
      <c r="AU28" s="169"/>
      <c r="AV28" s="169"/>
      <c r="AW28" s="169"/>
      <c r="AX28" s="169"/>
      <c r="AY28" s="169"/>
      <c r="AZ28" s="11"/>
      <c r="BA28" s="11"/>
      <c r="BB28" s="11"/>
      <c r="BC28" s="11"/>
      <c r="BD28" s="11"/>
      <c r="BE28" s="11"/>
      <c r="BF28" s="11"/>
      <c r="BG28" s="11"/>
    </row>
    <row r="29" spans="2:60" ht="13.5" customHeight="1">
      <c r="C29" s="91"/>
      <c r="D29" s="242"/>
      <c r="E29"/>
      <c r="F29"/>
      <c r="G29"/>
      <c r="H29"/>
      <c r="I29"/>
      <c r="J29"/>
      <c r="R29" s="183"/>
      <c r="S29" s="11"/>
      <c r="T29" s="1708"/>
      <c r="U29" s="5"/>
      <c r="V29" s="11"/>
      <c r="W29" s="5"/>
      <c r="X29" s="11"/>
      <c r="Y29" s="11"/>
      <c r="Z29" s="11"/>
      <c r="AA29" s="11"/>
      <c r="AB29" s="52"/>
      <c r="AC29" s="254"/>
      <c r="AD29" s="52"/>
      <c r="AE29" s="48"/>
      <c r="AF29" s="11"/>
      <c r="AG29" s="49"/>
      <c r="AH29" s="15"/>
      <c r="AI29" s="1034"/>
      <c r="AJ29" s="181"/>
      <c r="AK29" s="694"/>
      <c r="AL29" s="181"/>
      <c r="AM29" s="181"/>
      <c r="AN29" s="162"/>
      <c r="AO29" s="162"/>
      <c r="AP29" s="909"/>
      <c r="AQ29" s="169"/>
      <c r="AR29" s="169"/>
      <c r="AS29" s="169"/>
      <c r="AT29" s="169"/>
      <c r="AU29" s="169"/>
      <c r="AV29" s="169"/>
      <c r="AW29" s="169"/>
      <c r="AX29" s="169"/>
      <c r="AY29" s="169"/>
      <c r="AZ29" s="11"/>
      <c r="BA29" s="11"/>
      <c r="BB29" s="11"/>
      <c r="BC29" s="11"/>
      <c r="BD29" s="11"/>
      <c r="BE29" s="11"/>
      <c r="BF29" s="11"/>
      <c r="BG29" s="11"/>
    </row>
    <row r="30" spans="2:60" ht="15.75" customHeight="1">
      <c r="C30" s="88"/>
      <c r="D30"/>
      <c r="E30"/>
      <c r="F30"/>
      <c r="G30"/>
      <c r="H30"/>
      <c r="I30"/>
      <c r="J30" s="242"/>
      <c r="R30" s="183"/>
      <c r="S30" s="11"/>
      <c r="T30" s="11"/>
      <c r="U30" s="11"/>
      <c r="V30" s="11"/>
      <c r="W30" s="11"/>
      <c r="X30" s="11"/>
      <c r="Y30" s="11"/>
      <c r="Z30" s="11"/>
      <c r="AA30" s="11"/>
      <c r="AB30" s="50"/>
      <c r="AC30" s="7"/>
      <c r="AD30" s="15"/>
      <c r="AE30" s="38"/>
      <c r="AF30" s="7"/>
      <c r="AG30" s="15"/>
      <c r="AH30" s="1705"/>
      <c r="AI30" s="1034"/>
      <c r="AJ30" s="383"/>
      <c r="AK30" s="694"/>
      <c r="AL30" s="181"/>
      <c r="AM30" s="181"/>
      <c r="AN30" s="162"/>
      <c r="AO30" s="162"/>
      <c r="AP30" s="155"/>
      <c r="AQ30" s="169"/>
      <c r="AR30" s="169"/>
      <c r="AS30" s="169"/>
      <c r="AT30" s="169"/>
      <c r="AU30" s="169"/>
      <c r="AV30" s="169"/>
      <c r="AW30" s="169"/>
      <c r="AX30" s="169"/>
      <c r="AY30" s="169"/>
      <c r="AZ30" s="11"/>
      <c r="BA30" s="11"/>
      <c r="BB30" s="11"/>
      <c r="BC30" s="11"/>
      <c r="BD30" s="11"/>
      <c r="BE30" s="11"/>
      <c r="BF30" s="11"/>
      <c r="BG30" s="11"/>
    </row>
    <row r="31" spans="2:60" ht="15" customHeight="1">
      <c r="C31" s="649" t="s">
        <v>519</v>
      </c>
      <c r="D31"/>
      <c r="E31"/>
      <c r="F31" s="26"/>
      <c r="G31" s="648"/>
      <c r="H31"/>
      <c r="I31" s="26"/>
      <c r="J31" s="26"/>
      <c r="R31" s="38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709"/>
      <c r="AD31" s="11"/>
      <c r="AE31" s="1710"/>
      <c r="AF31" s="7"/>
      <c r="AG31" s="15"/>
      <c r="AH31" s="1705"/>
      <c r="AI31" s="1034"/>
      <c r="AJ31" s="383"/>
      <c r="AK31" s="181"/>
      <c r="AL31" s="383"/>
      <c r="AM31" s="181"/>
      <c r="AN31" s="162"/>
      <c r="AO31" s="162"/>
      <c r="AP31" s="1035"/>
      <c r="AQ31" s="169"/>
      <c r="AR31" s="169"/>
      <c r="AS31" s="169"/>
      <c r="AT31" s="169"/>
      <c r="AU31" s="169"/>
      <c r="AV31" s="169"/>
      <c r="AW31" s="169"/>
      <c r="AX31" s="169"/>
      <c r="AY31" s="169"/>
      <c r="AZ31" s="11"/>
      <c r="BA31" s="11"/>
      <c r="BB31" s="11"/>
      <c r="BC31" s="11"/>
      <c r="BD31" s="11"/>
      <c r="BE31" s="11"/>
      <c r="BF31" s="11"/>
      <c r="BG31" s="11"/>
    </row>
    <row r="32" spans="2:60" ht="13.5" customHeight="1">
      <c r="C32" s="1"/>
      <c r="E32"/>
      <c r="G32"/>
      <c r="H32"/>
      <c r="I32"/>
      <c r="J32"/>
      <c r="R32" s="38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710"/>
      <c r="AF32" s="7"/>
      <c r="AG32" s="15"/>
      <c r="AH32" s="15"/>
      <c r="AI32" s="169"/>
      <c r="AJ32" s="162"/>
      <c r="AK32" s="162"/>
      <c r="AL32" s="162"/>
      <c r="AM32" s="162"/>
      <c r="AN32" s="162"/>
      <c r="AO32" s="162"/>
      <c r="AP32" s="1035"/>
      <c r="AQ32" s="169"/>
      <c r="AR32" s="169"/>
      <c r="AS32" s="169"/>
      <c r="AT32" s="169"/>
      <c r="AU32" s="169"/>
      <c r="AV32" s="169"/>
      <c r="AW32" s="169"/>
      <c r="AX32" s="169"/>
      <c r="AY32" s="169"/>
      <c r="AZ32" s="11"/>
      <c r="BA32" s="11"/>
      <c r="BB32" s="11"/>
      <c r="BC32" s="11"/>
      <c r="BD32" s="11"/>
      <c r="BE32" s="11"/>
      <c r="BF32" s="11"/>
      <c r="BG32" s="11"/>
    </row>
    <row r="33" spans="2:59" ht="14.25" customHeight="1">
      <c r="D33"/>
      <c r="E33"/>
      <c r="F33"/>
      <c r="G33"/>
      <c r="H33"/>
      <c r="I33"/>
      <c r="J33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7"/>
      <c r="AC33" s="11"/>
      <c r="AD33" s="11"/>
      <c r="AE33" s="53"/>
      <c r="AF33" s="7"/>
      <c r="AG33" s="15"/>
      <c r="AH33" s="15"/>
      <c r="AI33" s="169"/>
      <c r="AJ33" s="162"/>
      <c r="AK33" s="162"/>
      <c r="AL33" s="162"/>
      <c r="AM33" s="162"/>
      <c r="AN33" s="162"/>
      <c r="AO33" s="162"/>
      <c r="AP33" s="909"/>
      <c r="AQ33" s="169"/>
      <c r="AR33" s="169"/>
      <c r="AS33" s="169"/>
      <c r="AT33" s="169"/>
      <c r="AU33" s="169"/>
      <c r="AV33" s="169"/>
      <c r="AW33" s="169"/>
      <c r="AX33" s="169"/>
      <c r="AY33" s="169"/>
      <c r="AZ33" s="11"/>
      <c r="BA33" s="11"/>
      <c r="BB33" s="11"/>
      <c r="BC33" s="11"/>
      <c r="BD33" s="11"/>
      <c r="BE33" s="11"/>
      <c r="BF33" s="11"/>
      <c r="BG33" s="11"/>
    </row>
    <row r="34" spans="2:59" ht="12.75" customHeight="1">
      <c r="D34"/>
      <c r="E34"/>
      <c r="F34"/>
      <c r="G34"/>
      <c r="H34"/>
      <c r="I34"/>
      <c r="J34"/>
      <c r="R34" s="48"/>
      <c r="S34" s="1711"/>
      <c r="T34" s="1712"/>
      <c r="U34" s="1713"/>
      <c r="V34" s="1714"/>
      <c r="W34" s="1715"/>
      <c r="X34" s="1715"/>
      <c r="Y34" s="1715"/>
      <c r="Z34" s="1715"/>
      <c r="AA34" s="1715"/>
      <c r="AB34" s="1715"/>
      <c r="AC34" s="1711"/>
      <c r="AD34" s="1711"/>
      <c r="AE34" s="65"/>
      <c r="AF34" s="7"/>
      <c r="AG34" s="15"/>
      <c r="AH34" s="15"/>
      <c r="AI34" s="169"/>
      <c r="AJ34" s="162"/>
      <c r="AK34" s="162"/>
      <c r="AL34" s="162"/>
      <c r="AM34" s="162"/>
      <c r="AN34" s="602"/>
      <c r="AO34" s="162"/>
      <c r="AP34" s="909"/>
      <c r="AQ34" s="169"/>
      <c r="AR34" s="169"/>
      <c r="AS34" s="169"/>
      <c r="AT34" s="169"/>
      <c r="AU34" s="169"/>
      <c r="AV34" s="169"/>
      <c r="AW34" s="169"/>
      <c r="AX34" s="169"/>
      <c r="AY34" s="169"/>
      <c r="AZ34" s="11"/>
      <c r="BA34" s="11"/>
      <c r="BB34" s="11"/>
      <c r="BC34" s="11"/>
      <c r="BD34" s="11"/>
      <c r="BE34" s="11"/>
      <c r="BF34" s="11"/>
      <c r="BG34" s="11"/>
    </row>
    <row r="35" spans="2:59" ht="16.5" customHeight="1">
      <c r="B35" s="652"/>
      <c r="C35" s="653"/>
      <c r="D35" s="654"/>
      <c r="E35" s="655"/>
      <c r="F35" s="51"/>
      <c r="G35" s="51"/>
      <c r="H35" s="51"/>
      <c r="I35" s="51"/>
      <c r="J35" s="51"/>
      <c r="S35" s="1716"/>
      <c r="T35" s="1716"/>
      <c r="U35" s="1716"/>
      <c r="V35" s="1717"/>
      <c r="W35" s="1716"/>
      <c r="X35" s="1716"/>
      <c r="Y35" s="1716"/>
      <c r="Z35" s="1716"/>
      <c r="AA35" s="1716"/>
      <c r="AB35" s="1716"/>
      <c r="AC35" s="1716"/>
      <c r="AD35" s="1716"/>
      <c r="AE35" s="53"/>
      <c r="AF35" s="7"/>
      <c r="AG35" s="15"/>
      <c r="AH35" s="15"/>
      <c r="AI35" s="169"/>
      <c r="AJ35" s="169"/>
      <c r="AK35" s="169"/>
      <c r="AL35" s="169"/>
      <c r="AM35" s="162"/>
      <c r="AN35" s="162"/>
      <c r="AO35" s="162"/>
      <c r="AP35" s="909"/>
      <c r="AQ35" s="169"/>
      <c r="AR35" s="169"/>
      <c r="AS35" s="169"/>
      <c r="AT35" s="169"/>
      <c r="AU35" s="169"/>
      <c r="AV35" s="169"/>
      <c r="AW35" s="169"/>
      <c r="AX35" s="169"/>
      <c r="AY35" s="169"/>
      <c r="AZ35" s="11"/>
      <c r="BA35" s="11"/>
      <c r="BB35" s="11"/>
      <c r="BC35" s="11"/>
      <c r="BD35" s="11"/>
      <c r="BE35" s="11"/>
      <c r="BF35" s="11"/>
      <c r="BG35" s="11"/>
    </row>
    <row r="36" spans="2:59" ht="15" customHeight="1">
      <c r="B36" s="656"/>
      <c r="C36" s="656"/>
      <c r="D36" s="656"/>
      <c r="E36" s="657"/>
      <c r="F36" s="656"/>
      <c r="G36" s="656"/>
      <c r="H36" s="656"/>
      <c r="I36" s="656"/>
      <c r="J36" s="656"/>
      <c r="S36" s="52"/>
      <c r="T36" s="52"/>
      <c r="U36" s="254"/>
      <c r="V36" s="151"/>
      <c r="W36" s="52"/>
      <c r="X36" s="255"/>
      <c r="Y36" s="255"/>
      <c r="Z36" s="255"/>
      <c r="AA36" s="255"/>
      <c r="AB36" s="255"/>
      <c r="AC36" s="255"/>
      <c r="AD36" s="255"/>
      <c r="AE36" s="53"/>
      <c r="AF36" s="7"/>
      <c r="AG36" s="15"/>
      <c r="AH36" s="15"/>
      <c r="AI36" s="169"/>
      <c r="AJ36" s="179"/>
      <c r="AK36" s="169"/>
      <c r="AL36" s="169"/>
      <c r="AM36" s="162"/>
      <c r="AN36" s="162"/>
      <c r="AO36" s="162"/>
      <c r="AP36" s="909"/>
      <c r="AQ36" s="169"/>
      <c r="AR36" s="169"/>
      <c r="AS36" s="169"/>
      <c r="AT36" s="169"/>
      <c r="AU36" s="169"/>
      <c r="AV36" s="169"/>
      <c r="AW36" s="169"/>
      <c r="AX36" s="169"/>
      <c r="AY36" s="169"/>
      <c r="AZ36" s="11"/>
      <c r="BA36" s="11"/>
      <c r="BB36" s="11"/>
      <c r="BC36" s="11"/>
      <c r="BD36" s="11"/>
      <c r="BE36" s="11"/>
      <c r="BF36" s="11"/>
      <c r="BG36" s="11"/>
    </row>
    <row r="37" spans="2:59" ht="16.5" customHeight="1">
      <c r="B37" s="647"/>
      <c r="C37" s="647"/>
      <c r="D37" s="650"/>
      <c r="E37" s="658"/>
      <c r="F37" s="647"/>
      <c r="G37" s="640"/>
      <c r="H37" s="640"/>
      <c r="I37" s="640"/>
      <c r="J37" s="640"/>
      <c r="S37" s="1718"/>
      <c r="T37" s="1718"/>
      <c r="U37" s="1718"/>
      <c r="V37" s="1719"/>
      <c r="W37" s="1718"/>
      <c r="X37" s="1718"/>
      <c r="Y37" s="1720"/>
      <c r="Z37" s="1718"/>
      <c r="AA37" s="1720"/>
      <c r="AB37" s="1720"/>
      <c r="AC37" s="1718"/>
      <c r="AD37" s="1718"/>
      <c r="AE37" s="48"/>
      <c r="AF37" s="11"/>
      <c r="AG37" s="11"/>
      <c r="AH37" s="15"/>
      <c r="AI37" s="298"/>
      <c r="AJ37" s="169"/>
      <c r="AK37" s="169"/>
      <c r="AL37" s="169"/>
      <c r="AM37" s="162"/>
      <c r="AN37" s="162"/>
      <c r="AO37" s="162"/>
      <c r="AP37" s="909"/>
      <c r="AQ37" s="169"/>
      <c r="AR37" s="169"/>
      <c r="AS37" s="169"/>
      <c r="AT37" s="169"/>
      <c r="AU37" s="169"/>
      <c r="AV37" s="169"/>
      <c r="AW37" s="169"/>
      <c r="AX37" s="169"/>
      <c r="AY37" s="169"/>
      <c r="AZ37" s="11"/>
      <c r="BA37" s="11"/>
      <c r="BB37" s="11"/>
      <c r="BC37" s="11"/>
      <c r="BD37" s="11"/>
      <c r="BE37" s="11"/>
      <c r="BF37" s="11"/>
      <c r="BG37" s="11"/>
    </row>
    <row r="38" spans="2:59" ht="13.5" customHeight="1">
      <c r="B38" s="659"/>
      <c r="C38" s="659"/>
      <c r="D38" s="659"/>
      <c r="E38" s="660"/>
      <c r="F38" s="659"/>
      <c r="G38" s="659"/>
      <c r="H38" s="661"/>
      <c r="I38" s="659"/>
      <c r="J38" s="66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529"/>
      <c r="AF38" s="7"/>
      <c r="AG38" s="678"/>
      <c r="AH38" s="15"/>
      <c r="AI38" s="163"/>
      <c r="AJ38" s="162"/>
      <c r="AK38" s="169"/>
      <c r="AL38" s="169"/>
      <c r="AM38" s="1036"/>
      <c r="AN38" s="1036"/>
      <c r="AO38" s="1036"/>
      <c r="AP38" s="909"/>
      <c r="AQ38" s="169"/>
      <c r="AR38" s="169"/>
      <c r="AS38" s="169"/>
      <c r="AT38" s="169"/>
      <c r="AU38" s="169"/>
      <c r="AV38" s="169"/>
      <c r="AW38" s="169"/>
      <c r="AX38" s="169"/>
      <c r="AY38" s="169"/>
      <c r="AZ38" s="11"/>
      <c r="BA38" s="11"/>
      <c r="BB38" s="11"/>
      <c r="BC38" s="11"/>
      <c r="BD38" s="11"/>
      <c r="BE38" s="11"/>
      <c r="BF38" s="11"/>
      <c r="BG38" s="11"/>
    </row>
    <row r="39" spans="2:59" ht="17.25" customHeight="1">
      <c r="D39"/>
      <c r="E39"/>
      <c r="F39"/>
      <c r="G39"/>
      <c r="H39"/>
      <c r="I39"/>
      <c r="J39"/>
      <c r="S39" s="11"/>
      <c r="T39" s="11"/>
      <c r="U39" s="11"/>
      <c r="V39" s="11"/>
      <c r="W39" s="11"/>
      <c r="X39" s="11"/>
      <c r="Y39" s="11"/>
      <c r="Z39" s="11"/>
      <c r="AA39" s="11"/>
      <c r="AB39" s="1709"/>
      <c r="AC39" s="11"/>
      <c r="AD39" s="1709"/>
      <c r="AE39" s="37"/>
      <c r="AF39" s="7"/>
      <c r="AG39" s="15"/>
      <c r="AH39" s="11"/>
      <c r="AI39" s="163"/>
      <c r="AJ39" s="162"/>
      <c r="AK39" s="169"/>
      <c r="AL39" s="169"/>
      <c r="AM39" s="198"/>
      <c r="AN39" s="198"/>
      <c r="AO39" s="198"/>
      <c r="AP39" s="909"/>
      <c r="AQ39" s="169"/>
      <c r="AR39" s="169"/>
      <c r="AS39" s="169"/>
      <c r="AT39" s="169"/>
      <c r="AU39" s="169"/>
      <c r="AV39" s="169"/>
      <c r="AW39" s="169"/>
      <c r="AX39" s="169"/>
      <c r="AY39" s="169"/>
      <c r="AZ39" s="11"/>
      <c r="BA39" s="11"/>
      <c r="BB39" s="11"/>
      <c r="BC39" s="11"/>
      <c r="BD39" s="11"/>
      <c r="BE39" s="11"/>
      <c r="BF39" s="11"/>
      <c r="BG39" s="11"/>
    </row>
    <row r="40" spans="2:59" ht="13.5" customHeight="1">
      <c r="D40"/>
      <c r="E40"/>
      <c r="F40"/>
      <c r="G40"/>
      <c r="H40"/>
      <c r="I40"/>
      <c r="J40"/>
      <c r="S40" s="11"/>
      <c r="T40" s="11"/>
      <c r="U40" s="11"/>
      <c r="V40" s="1721"/>
      <c r="W40" s="11"/>
      <c r="X40" s="11"/>
      <c r="Y40" s="11"/>
      <c r="Z40" s="11"/>
      <c r="AA40" s="11"/>
      <c r="AB40" s="11"/>
      <c r="AC40" s="11"/>
      <c r="AD40" s="1709"/>
      <c r="AE40" s="38"/>
      <c r="AF40" s="7"/>
      <c r="AG40" s="15"/>
      <c r="AH40" s="11"/>
      <c r="AI40" s="163"/>
      <c r="AJ40" s="177"/>
      <c r="AK40" s="169"/>
      <c r="AL40" s="169"/>
      <c r="AM40" s="601"/>
      <c r="AN40" s="163"/>
      <c r="AO40" s="163"/>
      <c r="AP40" s="155"/>
      <c r="AQ40" s="169"/>
      <c r="AR40" s="169"/>
      <c r="AS40" s="169"/>
      <c r="AT40" s="169"/>
      <c r="AU40" s="169"/>
      <c r="AV40" s="169"/>
      <c r="AW40" s="169"/>
      <c r="AX40" s="169"/>
      <c r="AY40" s="169"/>
      <c r="AZ40" s="11"/>
      <c r="BA40" s="11"/>
      <c r="BB40" s="11"/>
      <c r="BC40" s="11"/>
      <c r="BD40" s="11"/>
      <c r="BE40" s="11"/>
      <c r="BF40" s="11"/>
      <c r="BG40" s="11"/>
    </row>
    <row r="41" spans="2:59" ht="15" customHeight="1">
      <c r="D41"/>
      <c r="E41" s="243"/>
      <c r="F41"/>
      <c r="G41"/>
      <c r="H41"/>
      <c r="I41"/>
      <c r="J41"/>
      <c r="S41" s="651"/>
      <c r="AE41" s="639"/>
      <c r="AF41" s="91"/>
      <c r="AG41" s="242"/>
      <c r="AI41" s="163"/>
      <c r="AJ41" s="162"/>
      <c r="AK41" s="169"/>
      <c r="AL41" s="169"/>
      <c r="AM41" s="198"/>
      <c r="AN41" s="198"/>
      <c r="AO41" s="198"/>
      <c r="AP41" s="909"/>
      <c r="AQ41" s="169"/>
      <c r="AR41" s="169"/>
      <c r="AS41" s="169"/>
      <c r="AT41" s="169"/>
      <c r="AU41" s="169"/>
      <c r="AV41" s="169"/>
      <c r="AW41" s="169"/>
      <c r="AX41" s="169"/>
      <c r="AY41" s="169"/>
      <c r="AZ41" s="11"/>
      <c r="BA41" s="11"/>
      <c r="BB41" s="11"/>
      <c r="BC41" s="11"/>
      <c r="BD41" s="11"/>
      <c r="BE41" s="11"/>
      <c r="BF41" s="11"/>
      <c r="BG41" s="11"/>
    </row>
    <row r="42" spans="2:59" ht="12" customHeight="1">
      <c r="B42" s="651"/>
      <c r="D42"/>
      <c r="E42"/>
      <c r="F42"/>
      <c r="G42"/>
      <c r="H42"/>
      <c r="I42"/>
      <c r="J42"/>
      <c r="U42" s="662"/>
      <c r="AE42" s="639"/>
      <c r="AF42" s="91"/>
      <c r="AG42" s="644"/>
      <c r="AI42" s="163"/>
      <c r="AJ42" s="162"/>
      <c r="AK42" s="169"/>
      <c r="AL42" s="169"/>
      <c r="AM42" s="198"/>
      <c r="AN42" s="198"/>
      <c r="AO42" s="198"/>
      <c r="AP42" s="909"/>
      <c r="AQ42" s="169"/>
      <c r="AR42" s="169"/>
      <c r="AS42" s="169"/>
      <c r="AT42" s="169"/>
      <c r="AU42" s="169"/>
      <c r="AV42" s="169"/>
      <c r="AW42" s="169"/>
      <c r="AX42" s="169"/>
      <c r="AY42" s="169"/>
      <c r="AZ42" s="11"/>
      <c r="BA42" s="11"/>
      <c r="BB42" s="11"/>
      <c r="BC42" s="11"/>
      <c r="BD42" s="11"/>
      <c r="BE42" s="11"/>
      <c r="BF42" s="11"/>
      <c r="BG42" s="11"/>
    </row>
    <row r="43" spans="2:59" ht="12" customHeight="1">
      <c r="D43" s="662"/>
      <c r="E43"/>
      <c r="F43"/>
      <c r="G43"/>
      <c r="H43"/>
      <c r="I43"/>
      <c r="J43"/>
      <c r="S43" s="663"/>
      <c r="T43" s="91"/>
      <c r="U43" s="242"/>
      <c r="X43" s="242"/>
      <c r="Y43" s="242"/>
      <c r="Z43" s="242"/>
      <c r="AA43" s="242"/>
      <c r="AB43" s="242"/>
      <c r="AC43" s="242"/>
      <c r="AD43" s="242"/>
      <c r="AE43" s="639"/>
      <c r="AF43" s="91"/>
      <c r="AG43" s="242"/>
      <c r="AI43" s="163"/>
      <c r="AJ43" s="162"/>
      <c r="AK43" s="169"/>
      <c r="AL43" s="169"/>
      <c r="AM43" s="163"/>
      <c r="AN43" s="198"/>
      <c r="AO43" s="198"/>
      <c r="AP43" s="909"/>
      <c r="AQ43" s="169"/>
      <c r="AR43" s="169"/>
      <c r="AS43" s="169"/>
      <c r="AT43" s="169"/>
      <c r="AU43" s="169"/>
      <c r="AV43" s="169"/>
      <c r="AW43" s="169"/>
      <c r="AX43" s="169"/>
      <c r="AY43" s="169"/>
      <c r="AZ43" s="11"/>
      <c r="BA43" s="11"/>
      <c r="BB43" s="11"/>
      <c r="BC43" s="11"/>
      <c r="BD43" s="11"/>
      <c r="BE43" s="11"/>
      <c r="BF43" s="11"/>
      <c r="BG43" s="11"/>
    </row>
    <row r="44" spans="2:59" ht="15" customHeight="1">
      <c r="B44" s="663"/>
      <c r="C44" s="91"/>
      <c r="D44" s="242"/>
      <c r="E44"/>
      <c r="F44"/>
      <c r="G44" s="242"/>
      <c r="H44" s="242"/>
      <c r="I44" s="242"/>
      <c r="J44" s="242"/>
      <c r="S44" s="639"/>
      <c r="T44" s="91"/>
      <c r="U44" s="242"/>
      <c r="X44" s="242"/>
      <c r="Y44" s="242"/>
      <c r="Z44" s="242"/>
      <c r="AA44" s="242"/>
      <c r="AE44" s="646"/>
      <c r="AF44" s="91"/>
      <c r="AG44" s="242"/>
      <c r="AI44" s="179"/>
      <c r="AJ44" s="169"/>
      <c r="AK44" s="169"/>
      <c r="AL44" s="169"/>
      <c r="AM44" s="198"/>
      <c r="AN44" s="256"/>
      <c r="AO44" s="198"/>
      <c r="AP44" s="909"/>
      <c r="AQ44" s="169"/>
      <c r="AR44" s="169"/>
      <c r="AS44" s="169"/>
      <c r="AT44" s="169"/>
      <c r="AU44" s="169"/>
      <c r="AV44" s="169"/>
      <c r="AW44" s="169"/>
      <c r="AX44" s="169"/>
      <c r="AY44" s="169"/>
      <c r="AZ44" s="11"/>
      <c r="BA44" s="11"/>
      <c r="BB44" s="11"/>
      <c r="BC44" s="11"/>
      <c r="BD44" s="11"/>
      <c r="BE44" s="11"/>
      <c r="BF44" s="11"/>
      <c r="BG44" s="11"/>
    </row>
    <row r="45" spans="2:59" ht="16.5" customHeight="1">
      <c r="B45" s="639"/>
      <c r="C45" s="91"/>
      <c r="D45" s="242"/>
      <c r="E45"/>
      <c r="F45"/>
      <c r="G45" s="242"/>
      <c r="H45" s="242"/>
      <c r="I45" s="242"/>
      <c r="J45" s="242"/>
      <c r="R45" s="38"/>
      <c r="S45" s="639"/>
      <c r="AB45" s="242"/>
      <c r="AC45" s="242"/>
      <c r="AG45" s="88"/>
      <c r="AI45" s="179"/>
      <c r="AJ45" s="169"/>
      <c r="AK45" s="169"/>
      <c r="AL45" s="169"/>
      <c r="AM45" s="198"/>
      <c r="AN45" s="198"/>
      <c r="AO45" s="198"/>
      <c r="AP45" s="909"/>
      <c r="AQ45" s="169"/>
      <c r="AR45" s="169"/>
      <c r="AS45" s="169"/>
      <c r="AT45" s="169"/>
      <c r="AU45" s="169"/>
      <c r="AV45" s="169"/>
      <c r="AW45" s="169"/>
      <c r="AX45" s="169"/>
      <c r="AY45" s="169"/>
      <c r="AZ45" s="11"/>
      <c r="BA45" s="11"/>
      <c r="BB45" s="11"/>
      <c r="BC45" s="11"/>
      <c r="BD45" s="11"/>
      <c r="BE45" s="11"/>
      <c r="BF45" s="11"/>
      <c r="BG45" s="11"/>
    </row>
    <row r="46" spans="2:59" ht="16.5" customHeight="1">
      <c r="B46" s="639"/>
      <c r="C46" s="1" t="s">
        <v>480</v>
      </c>
      <c r="D46"/>
      <c r="E46"/>
      <c r="F46"/>
      <c r="G46" t="s">
        <v>217</v>
      </c>
      <c r="H46"/>
      <c r="I46"/>
      <c r="J46" t="s">
        <v>332</v>
      </c>
      <c r="R46" s="18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I46" s="169"/>
      <c r="AJ46" s="169"/>
      <c r="AK46" s="169"/>
      <c r="AL46" s="169"/>
      <c r="AM46" s="198"/>
      <c r="AN46" s="198"/>
      <c r="AO46" s="198"/>
      <c r="AP46" s="909"/>
      <c r="AQ46" s="169"/>
      <c r="AR46" s="169"/>
      <c r="AS46" s="169"/>
      <c r="AT46" s="169"/>
      <c r="AU46" s="169"/>
      <c r="AV46" s="169"/>
      <c r="AW46" s="169"/>
      <c r="AX46" s="169"/>
      <c r="AY46" s="169"/>
      <c r="AZ46" s="11"/>
      <c r="BA46" s="11"/>
      <c r="BB46" s="11"/>
      <c r="BC46" s="11"/>
      <c r="BD46" s="11"/>
      <c r="BE46" s="11"/>
      <c r="BF46" s="11"/>
      <c r="BG46" s="11"/>
    </row>
    <row r="47" spans="2:59" ht="15.75" customHeight="1">
      <c r="R47" s="18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I47" s="163"/>
      <c r="AJ47" s="162"/>
      <c r="AK47" s="169"/>
      <c r="AL47" s="169"/>
      <c r="AM47" s="198"/>
      <c r="AN47" s="163"/>
      <c r="AO47" s="163"/>
      <c r="AP47" s="162"/>
      <c r="AQ47" s="169"/>
      <c r="AR47" s="169"/>
      <c r="AS47" s="169"/>
      <c r="AT47" s="169"/>
      <c r="AU47" s="169"/>
      <c r="AV47" s="169"/>
      <c r="AW47" s="169"/>
      <c r="AX47" s="169"/>
      <c r="AY47" s="169"/>
      <c r="AZ47" s="11"/>
      <c r="BA47" s="11"/>
      <c r="BB47" s="11"/>
      <c r="BC47" s="11"/>
      <c r="BD47" s="11"/>
      <c r="BE47" s="11"/>
      <c r="BF47" s="11"/>
      <c r="BG47" s="11"/>
    </row>
    <row r="48" spans="2:59" ht="12.75" customHeight="1">
      <c r="R48" s="184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I48" s="163"/>
      <c r="AJ48" s="162"/>
      <c r="AK48" s="169"/>
      <c r="AL48" s="169"/>
      <c r="AM48" s="198"/>
      <c r="AN48" s="163"/>
      <c r="AO48" s="163"/>
      <c r="AP48" s="168"/>
      <c r="AQ48" s="169"/>
      <c r="AR48" s="169"/>
      <c r="AS48" s="169"/>
      <c r="AT48" s="169"/>
      <c r="AU48" s="169"/>
      <c r="AV48" s="169"/>
      <c r="AW48" s="169"/>
      <c r="AX48" s="169"/>
      <c r="AY48" s="169"/>
      <c r="AZ48" s="11"/>
      <c r="BA48" s="11"/>
      <c r="BB48" s="11"/>
      <c r="BC48" s="11"/>
      <c r="BD48" s="11"/>
      <c r="BE48" s="11"/>
      <c r="BF48" s="11"/>
      <c r="BG48" s="11"/>
    </row>
    <row r="49" spans="1:59" ht="15" customHeight="1">
      <c r="R49" s="180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I49" s="179"/>
      <c r="AJ49" s="169"/>
      <c r="AK49" s="169"/>
      <c r="AL49" s="169"/>
      <c r="AM49" s="169"/>
      <c r="AN49" s="198"/>
      <c r="AO49" s="198"/>
      <c r="AP49" s="909"/>
      <c r="AQ49" s="169"/>
      <c r="AR49" s="169"/>
      <c r="AS49" s="169"/>
      <c r="AT49" s="169"/>
      <c r="AU49" s="169"/>
      <c r="AV49" s="169"/>
      <c r="AW49" s="169"/>
      <c r="AX49" s="169"/>
      <c r="AY49" s="169"/>
      <c r="AZ49" s="11"/>
      <c r="BA49" s="11"/>
      <c r="BB49" s="11"/>
      <c r="BC49" s="11"/>
      <c r="BD49" s="11"/>
      <c r="BE49" s="11"/>
      <c r="BF49" s="11"/>
      <c r="BG49" s="11"/>
    </row>
    <row r="50" spans="1:59" ht="16.5" customHeight="1">
      <c r="R50" s="180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1"/>
      <c r="BA50" s="11"/>
      <c r="BB50" s="11"/>
      <c r="BC50" s="11"/>
      <c r="BD50" s="11"/>
      <c r="BE50" s="11"/>
      <c r="BF50" s="11"/>
      <c r="BG50" s="11"/>
    </row>
    <row r="51" spans="1:59" ht="15" customHeight="1">
      <c r="R51" s="180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I51" s="169"/>
      <c r="AJ51" s="169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AY51" s="169"/>
      <c r="AZ51" s="11"/>
      <c r="BA51" s="11"/>
      <c r="BB51" s="11"/>
      <c r="BC51" s="11"/>
      <c r="BD51" s="11"/>
      <c r="BE51" s="11"/>
      <c r="BF51" s="11"/>
      <c r="BG51" s="11"/>
    </row>
    <row r="52" spans="1:59" ht="15.75" customHeight="1">
      <c r="R52" s="180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I52" s="169"/>
      <c r="AJ52" s="169"/>
      <c r="AK52" s="169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AY52" s="169"/>
      <c r="AZ52" s="11"/>
      <c r="BA52" s="11"/>
      <c r="BB52" s="11"/>
      <c r="BC52" s="11"/>
      <c r="BD52" s="11"/>
      <c r="BE52" s="11"/>
      <c r="BF52" s="11"/>
      <c r="BG52" s="11"/>
    </row>
    <row r="53" spans="1:59" ht="14.25" customHeight="1">
      <c r="R53" s="187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1"/>
      <c r="BA53" s="11"/>
      <c r="BB53" s="11"/>
      <c r="BC53" s="11"/>
      <c r="BD53" s="11"/>
      <c r="BE53" s="11"/>
      <c r="BF53" s="11"/>
      <c r="BG53" s="11"/>
    </row>
    <row r="54" spans="1:59" ht="15" customHeight="1">
      <c r="R54" s="180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1"/>
      <c r="BA54" s="11"/>
      <c r="BB54" s="11"/>
      <c r="BC54" s="11"/>
      <c r="BD54" s="11"/>
      <c r="BE54" s="11"/>
      <c r="BF54" s="11"/>
      <c r="BG54" s="11"/>
    </row>
    <row r="55" spans="1:59" ht="18" customHeight="1">
      <c r="R55" s="169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1"/>
      <c r="BA55" s="11"/>
      <c r="BB55" s="11"/>
      <c r="BC55" s="11"/>
      <c r="BD55" s="11"/>
      <c r="BE55" s="11"/>
      <c r="BF55" s="11"/>
      <c r="BG55" s="11"/>
    </row>
    <row r="56" spans="1:59" ht="15" customHeight="1">
      <c r="R56" s="180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1"/>
      <c r="BA56" s="11"/>
      <c r="BB56" s="11"/>
      <c r="BC56" s="11"/>
      <c r="BD56" s="11"/>
      <c r="BE56" s="11"/>
      <c r="BF56" s="11"/>
      <c r="BG56" s="11"/>
    </row>
    <row r="57" spans="1:59" ht="12.75" customHeight="1">
      <c r="R57" s="180"/>
      <c r="S57" s="11"/>
      <c r="T57" s="11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1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1"/>
      <c r="BA57" s="11"/>
      <c r="BB57" s="11"/>
      <c r="BC57" s="11"/>
      <c r="BD57" s="11"/>
      <c r="BE57" s="11"/>
      <c r="BF57" s="11"/>
      <c r="BG57" s="11"/>
    </row>
    <row r="58" spans="1:59" ht="12.75" customHeight="1">
      <c r="D58" s="12" t="s">
        <v>520</v>
      </c>
      <c r="E58"/>
      <c r="F58"/>
      <c r="G58" s="21"/>
      <c r="H58"/>
      <c r="I58"/>
      <c r="J58"/>
      <c r="S58" s="11"/>
      <c r="T58" s="1661"/>
      <c r="U58" s="11"/>
      <c r="V58" s="11"/>
      <c r="W58" s="11"/>
      <c r="X58" s="5"/>
      <c r="Y58" s="5"/>
      <c r="Z58" s="11"/>
      <c r="AA58" s="11"/>
      <c r="AB58" s="11"/>
      <c r="AC58" s="11"/>
      <c r="AD58" s="11"/>
      <c r="AE58" s="11"/>
      <c r="AF58" s="11"/>
      <c r="AG58" s="11"/>
      <c r="AH58" s="11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1"/>
      <c r="BA58" s="11"/>
      <c r="BB58" s="11"/>
      <c r="BC58" s="11"/>
      <c r="BD58" s="11"/>
      <c r="BE58" s="11"/>
      <c r="BF58" s="11"/>
      <c r="BG58" s="11"/>
    </row>
    <row r="59" spans="1:59" ht="15.75" customHeight="1">
      <c r="B59" s="1320" t="s">
        <v>676</v>
      </c>
      <c r="D59" s="23"/>
      <c r="E59"/>
      <c r="F59"/>
      <c r="G59" s="23"/>
      <c r="H59" s="23"/>
      <c r="I59" s="24"/>
      <c r="J59" s="30"/>
      <c r="S59" s="11"/>
      <c r="T59" s="11"/>
      <c r="U59" s="25"/>
      <c r="V59" s="11"/>
      <c r="W59" s="11"/>
      <c r="X59" s="25"/>
      <c r="Y59" s="25"/>
      <c r="Z59" s="19"/>
      <c r="AA59" s="19"/>
      <c r="AB59" s="19"/>
      <c r="AC59" s="19"/>
      <c r="AD59" s="11"/>
      <c r="AE59" s="11"/>
      <c r="AF59" s="11"/>
      <c r="AG59" s="11"/>
      <c r="AH59" s="11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AY59" s="169"/>
      <c r="AZ59" s="11"/>
      <c r="BA59" s="11"/>
      <c r="BB59" s="11"/>
      <c r="BC59" s="11"/>
      <c r="BD59" s="11"/>
      <c r="BE59" s="11"/>
      <c r="BF59" s="11"/>
      <c r="BG59" s="11"/>
    </row>
    <row r="60" spans="1:59" ht="14.25" customHeight="1">
      <c r="B60" s="23"/>
      <c r="C60" s="23"/>
      <c r="D60" s="1396"/>
      <c r="E60" s="1397" t="s">
        <v>1</v>
      </c>
      <c r="F60"/>
      <c r="G60"/>
      <c r="H60"/>
      <c r="I60"/>
      <c r="J60" s="1398">
        <v>0.5</v>
      </c>
      <c r="S60" s="11"/>
      <c r="T60" s="11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1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AY60" s="169"/>
      <c r="AZ60" s="11"/>
      <c r="BA60" s="11"/>
      <c r="BB60" s="11"/>
      <c r="BC60" s="11"/>
      <c r="BD60" s="11"/>
      <c r="BE60" s="11"/>
      <c r="BF60" s="11"/>
      <c r="BG60" s="11"/>
    </row>
    <row r="61" spans="1:59" ht="15" customHeight="1" thickBot="1">
      <c r="B61" s="26" t="s">
        <v>521</v>
      </c>
      <c r="C61" s="24"/>
      <c r="D61"/>
      <c r="E61"/>
      <c r="F61" s="26" t="s">
        <v>0</v>
      </c>
      <c r="G61"/>
      <c r="H61" s="641" t="s">
        <v>522</v>
      </c>
      <c r="I61"/>
      <c r="J61" s="641"/>
      <c r="S61" s="27"/>
      <c r="T61" s="19"/>
      <c r="U61" s="11"/>
      <c r="V61" s="11"/>
      <c r="W61" s="11"/>
      <c r="X61" s="11"/>
      <c r="Y61" s="27"/>
      <c r="Z61" s="11"/>
      <c r="AA61" s="3"/>
      <c r="AB61" s="19"/>
      <c r="AC61" s="19"/>
      <c r="AD61" s="19"/>
      <c r="AE61" s="11"/>
      <c r="AF61" s="11"/>
      <c r="AG61" s="1781"/>
      <c r="AH61" s="37"/>
      <c r="AI61" s="169"/>
      <c r="AJ61" s="169"/>
      <c r="AK61" s="169"/>
      <c r="AL61" s="169"/>
      <c r="AM61" s="169"/>
      <c r="AN61" s="258"/>
      <c r="AO61" s="258"/>
      <c r="AP61" s="356"/>
      <c r="AQ61" s="169"/>
      <c r="AR61" s="169"/>
      <c r="AS61" s="169"/>
      <c r="AT61" s="169"/>
      <c r="AU61" s="169"/>
      <c r="AV61" s="169"/>
      <c r="AW61" s="169"/>
      <c r="AX61" s="169"/>
      <c r="AY61" s="169"/>
      <c r="AZ61" s="11"/>
      <c r="BA61" s="11"/>
      <c r="BB61" s="11"/>
      <c r="BC61" s="11"/>
      <c r="BD61" s="11"/>
      <c r="BE61" s="11"/>
      <c r="BF61" s="11"/>
      <c r="BG61" s="11"/>
    </row>
    <row r="62" spans="1:59" ht="18" customHeight="1" thickBot="1">
      <c r="A62" s="74"/>
      <c r="B62" s="1348" t="s">
        <v>481</v>
      </c>
      <c r="C62" s="116"/>
      <c r="D62" s="1349" t="s">
        <v>482</v>
      </c>
      <c r="E62" s="743" t="s">
        <v>483</v>
      </c>
      <c r="F62" s="743"/>
      <c r="G62" s="743"/>
      <c r="H62" s="1350" t="s">
        <v>484</v>
      </c>
      <c r="I62" s="1351" t="s">
        <v>485</v>
      </c>
      <c r="J62" s="1352" t="s">
        <v>486</v>
      </c>
      <c r="L62" s="11"/>
      <c r="M62" s="286"/>
      <c r="N62" s="11"/>
      <c r="O62" s="5"/>
      <c r="S62" s="11"/>
      <c r="T62" s="11"/>
      <c r="U62" s="19"/>
      <c r="V62" s="11"/>
      <c r="W62" s="11"/>
      <c r="X62" s="1804"/>
      <c r="Y62" s="25"/>
      <c r="Z62" s="19"/>
      <c r="AA62" s="19"/>
      <c r="AB62" s="19"/>
      <c r="AC62" s="19"/>
      <c r="AD62" s="11"/>
      <c r="AE62" s="1680"/>
      <c r="AF62" s="11"/>
      <c r="AG62" s="3"/>
      <c r="AH62" s="38"/>
      <c r="AI62" s="169"/>
      <c r="AJ62" s="169"/>
      <c r="AK62" s="169"/>
      <c r="AL62" s="169"/>
      <c r="AM62" s="256"/>
      <c r="AN62" s="198"/>
      <c r="AO62" s="909"/>
      <c r="AP62" s="909"/>
      <c r="AQ62" s="169"/>
      <c r="AR62" s="169"/>
      <c r="AS62" s="169"/>
      <c r="AT62" s="169"/>
      <c r="AU62" s="169"/>
      <c r="AV62" s="169"/>
      <c r="AW62" s="169"/>
      <c r="AX62" s="169"/>
      <c r="AY62" s="169"/>
      <c r="AZ62" s="11"/>
      <c r="BA62" s="11"/>
      <c r="BB62" s="11"/>
      <c r="BC62" s="11"/>
      <c r="BD62" s="11"/>
      <c r="BE62" s="11"/>
      <c r="BF62" s="11"/>
      <c r="BG62" s="11"/>
    </row>
    <row r="63" spans="1:59" ht="15.6">
      <c r="B63" s="1353" t="s">
        <v>487</v>
      </c>
      <c r="C63" s="1322" t="s">
        <v>488</v>
      </c>
      <c r="D63" s="1354" t="s">
        <v>489</v>
      </c>
      <c r="E63" s="1355" t="s">
        <v>490</v>
      </c>
      <c r="F63" s="1355" t="s">
        <v>73</v>
      </c>
      <c r="G63" s="1355" t="s">
        <v>74</v>
      </c>
      <c r="H63" s="1356" t="s">
        <v>491</v>
      </c>
      <c r="I63" s="1325" t="s">
        <v>492</v>
      </c>
      <c r="J63" s="1326" t="s">
        <v>493</v>
      </c>
      <c r="L63" s="1665"/>
      <c r="M63" s="7"/>
      <c r="N63" s="16"/>
      <c r="O63" s="5"/>
      <c r="S63" s="287"/>
      <c r="T63" s="288"/>
      <c r="U63" s="4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38"/>
      <c r="AI63" s="169"/>
      <c r="AJ63" s="169"/>
      <c r="AK63" s="169"/>
      <c r="AL63" s="169"/>
      <c r="AM63" s="198"/>
      <c r="AN63" s="198"/>
      <c r="AO63" s="909"/>
      <c r="AP63" s="909"/>
      <c r="AQ63" s="169"/>
      <c r="AR63" s="169"/>
      <c r="AS63" s="169"/>
      <c r="AT63" s="169"/>
      <c r="AU63" s="169"/>
      <c r="AV63" s="169"/>
      <c r="AW63" s="169"/>
      <c r="AX63" s="169"/>
      <c r="AY63" s="169"/>
      <c r="AZ63" s="11"/>
      <c r="BA63" s="11"/>
      <c r="BB63" s="11"/>
      <c r="BC63" s="11"/>
      <c r="BD63" s="11"/>
      <c r="BE63" s="11"/>
      <c r="BF63" s="11"/>
      <c r="BG63" s="11"/>
    </row>
    <row r="64" spans="1:59" ht="15" customHeight="1" thickBot="1">
      <c r="B64" s="1399"/>
      <c r="C64" s="1327"/>
      <c r="D64" s="1400"/>
      <c r="E64" s="1357" t="s">
        <v>6</v>
      </c>
      <c r="F64" s="1357" t="s">
        <v>7</v>
      </c>
      <c r="G64" s="1357" t="s">
        <v>8</v>
      </c>
      <c r="H64" s="1328" t="s">
        <v>494</v>
      </c>
      <c r="I64" s="1329" t="s">
        <v>495</v>
      </c>
      <c r="J64" s="1330" t="s">
        <v>496</v>
      </c>
      <c r="L64" s="53"/>
      <c r="M64" s="7"/>
      <c r="N64" s="16"/>
      <c r="O64" s="5"/>
      <c r="R64" s="180"/>
      <c r="S64" s="38"/>
      <c r="T64" s="29"/>
      <c r="U64" s="29"/>
      <c r="V64" s="19"/>
      <c r="W64" s="19"/>
      <c r="X64" s="19"/>
      <c r="Y64" s="20"/>
      <c r="Z64" s="20"/>
      <c r="AA64" s="77"/>
      <c r="AB64" s="19"/>
      <c r="AC64" s="19"/>
      <c r="AD64" s="20"/>
      <c r="AE64" s="19"/>
      <c r="AF64" s="19"/>
      <c r="AG64" s="19"/>
      <c r="AH64" s="19"/>
      <c r="AI64" s="169"/>
      <c r="AJ64" s="169"/>
      <c r="AK64" s="169"/>
      <c r="AL64" s="169"/>
      <c r="AM64" s="174"/>
      <c r="AN64" s="198"/>
      <c r="AO64" s="90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1"/>
      <c r="BA64" s="11"/>
      <c r="BB64" s="11"/>
      <c r="BC64" s="11"/>
      <c r="BD64" s="11"/>
      <c r="BE64" s="11"/>
      <c r="BF64" s="11"/>
      <c r="BG64" s="11"/>
    </row>
    <row r="65" spans="2:59" ht="14.25" customHeight="1">
      <c r="B65" s="116"/>
      <c r="C65" s="274" t="s">
        <v>346</v>
      </c>
      <c r="D65" s="1401"/>
      <c r="E65" s="1402"/>
      <c r="F65" s="1403"/>
      <c r="G65" s="1403"/>
      <c r="H65" s="1404"/>
      <c r="I65" s="1372"/>
      <c r="J65" s="1405"/>
      <c r="L65" s="65"/>
      <c r="M65" s="1666"/>
      <c r="N65" s="152"/>
      <c r="O65" s="5"/>
      <c r="R65" s="184"/>
      <c r="S65" s="38"/>
      <c r="T65" s="11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169"/>
      <c r="AJ65" s="169"/>
      <c r="AK65" s="169"/>
      <c r="AL65" s="169"/>
      <c r="AM65" s="198"/>
      <c r="AN65" s="198"/>
      <c r="AO65" s="909"/>
      <c r="AP65" s="169"/>
      <c r="AQ65" s="169"/>
      <c r="AR65" s="169"/>
      <c r="AS65" s="169"/>
      <c r="AT65" s="169"/>
      <c r="AU65" s="169"/>
      <c r="AV65" s="169"/>
      <c r="AW65" s="169"/>
      <c r="AX65" s="169"/>
      <c r="AY65" s="169"/>
      <c r="AZ65" s="11"/>
      <c r="BA65" s="11"/>
      <c r="BB65" s="11"/>
      <c r="BC65" s="11"/>
      <c r="BD65" s="11"/>
      <c r="BE65" s="11"/>
      <c r="BF65" s="11"/>
      <c r="BG65" s="11"/>
    </row>
    <row r="66" spans="2:59" ht="12.75" customHeight="1">
      <c r="B66" s="1324" t="s">
        <v>497</v>
      </c>
      <c r="C66" s="1412" t="s">
        <v>701</v>
      </c>
      <c r="D66" s="1413">
        <v>200</v>
      </c>
      <c r="E66" s="373">
        <v>5.819</v>
      </c>
      <c r="F66" s="374">
        <v>10.210000000000001</v>
      </c>
      <c r="G66" s="374">
        <v>30.838000000000001</v>
      </c>
      <c r="H66" s="291">
        <f>G66*4+F66*9+E66*4</f>
        <v>238.51800000000003</v>
      </c>
      <c r="I66" s="378">
        <v>1</v>
      </c>
      <c r="J66" s="1408" t="s">
        <v>411</v>
      </c>
      <c r="L66" s="38"/>
      <c r="M66" s="7"/>
      <c r="N66" s="16"/>
      <c r="O66" s="5"/>
      <c r="R66" s="169"/>
      <c r="S66" s="11"/>
      <c r="T66" s="286"/>
      <c r="U66" s="11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11"/>
      <c r="AI66" s="169"/>
      <c r="AJ66" s="169"/>
      <c r="AK66" s="169"/>
      <c r="AL66" s="169"/>
      <c r="AM66" s="163"/>
      <c r="AN66" s="163"/>
      <c r="AO66" s="155"/>
      <c r="AP66" s="169"/>
      <c r="AQ66" s="169"/>
      <c r="AR66" s="169"/>
      <c r="AS66" s="169"/>
      <c r="AT66" s="169"/>
      <c r="AU66" s="169"/>
      <c r="AV66" s="169"/>
      <c r="AW66" s="169"/>
      <c r="AX66" s="169"/>
      <c r="AY66" s="169"/>
      <c r="AZ66" s="11"/>
      <c r="BA66" s="11"/>
      <c r="BB66" s="11"/>
      <c r="BC66" s="11"/>
      <c r="BD66" s="11"/>
      <c r="BE66" s="11"/>
      <c r="BF66" s="11"/>
      <c r="BG66" s="11"/>
    </row>
    <row r="67" spans="2:59" ht="15.75" customHeight="1">
      <c r="B67" s="1336" t="s">
        <v>498</v>
      </c>
      <c r="C67" s="1412" t="s">
        <v>188</v>
      </c>
      <c r="D67" s="1413">
        <v>200</v>
      </c>
      <c r="E67" s="239">
        <v>3.6</v>
      </c>
      <c r="F67" s="240">
        <v>2.67</v>
      </c>
      <c r="G67" s="240">
        <v>19.600000000000001</v>
      </c>
      <c r="H67" s="238">
        <f>G67*4+F67*9+E67*4</f>
        <v>116.83000000000001</v>
      </c>
      <c r="I67" s="1370">
        <v>47</v>
      </c>
      <c r="J67" s="1345" t="s">
        <v>189</v>
      </c>
      <c r="L67" s="38"/>
      <c r="M67" s="7"/>
      <c r="N67" s="16"/>
      <c r="O67" s="5"/>
      <c r="R67" s="167"/>
      <c r="S67" s="1665"/>
      <c r="T67" s="7"/>
      <c r="U67" s="16"/>
      <c r="V67" s="11"/>
      <c r="W67" s="11"/>
      <c r="X67" s="11"/>
      <c r="Y67" s="11"/>
      <c r="Z67" s="1805"/>
      <c r="AA67" s="1805"/>
      <c r="AB67" s="1805"/>
      <c r="AC67" s="1805"/>
      <c r="AD67" s="52"/>
      <c r="AE67" s="376"/>
      <c r="AF67" s="52"/>
      <c r="AG67" s="52"/>
      <c r="AH67" s="255"/>
      <c r="AI67" s="169"/>
      <c r="AJ67" s="169"/>
      <c r="AK67" s="169"/>
      <c r="AL67" s="169"/>
      <c r="AM67" s="163"/>
      <c r="AN67" s="163"/>
      <c r="AO67" s="155"/>
      <c r="AP67" s="169"/>
      <c r="AQ67" s="169"/>
      <c r="AR67" s="169"/>
      <c r="AS67" s="169"/>
      <c r="AT67" s="169"/>
      <c r="AU67" s="169"/>
      <c r="AV67" s="169"/>
      <c r="AW67" s="169"/>
      <c r="AX67" s="169"/>
      <c r="AY67" s="169"/>
      <c r="AZ67" s="11"/>
      <c r="BA67" s="11"/>
      <c r="BB67" s="11"/>
      <c r="BC67" s="11"/>
      <c r="BD67" s="11"/>
      <c r="BE67" s="11"/>
      <c r="BF67" s="11"/>
      <c r="BG67" s="11"/>
    </row>
    <row r="68" spans="2:59" ht="13.5" customHeight="1">
      <c r="B68" s="1338" t="s">
        <v>16</v>
      </c>
      <c r="C68" s="1432" t="s">
        <v>231</v>
      </c>
      <c r="D68" s="1433">
        <v>55</v>
      </c>
      <c r="E68" s="679">
        <v>4.827</v>
      </c>
      <c r="F68" s="677">
        <v>6.79</v>
      </c>
      <c r="G68" s="677">
        <v>14.83</v>
      </c>
      <c r="H68" s="411">
        <f t="shared" ref="H68" si="0">G68*4+F68*9+E68*4</f>
        <v>139.738</v>
      </c>
      <c r="I68" s="1341">
        <v>39</v>
      </c>
      <c r="J68" s="1366" t="s">
        <v>233</v>
      </c>
      <c r="L68" s="1529"/>
      <c r="M68" s="179"/>
      <c r="N68" s="11"/>
      <c r="O68" s="5"/>
      <c r="R68" s="162"/>
      <c r="S68" s="53"/>
      <c r="T68" s="7"/>
      <c r="U68" s="16"/>
      <c r="V68" s="11"/>
      <c r="W68" s="11"/>
      <c r="X68" s="11"/>
      <c r="Y68" s="11"/>
      <c r="Z68" s="52"/>
      <c r="AA68" s="52"/>
      <c r="AB68" s="52"/>
      <c r="AC68" s="52"/>
      <c r="AD68" s="181"/>
      <c r="AE68" s="52"/>
      <c r="AF68" s="52"/>
      <c r="AG68" s="52"/>
      <c r="AH68" s="255"/>
      <c r="AI68" s="169"/>
      <c r="AJ68" s="169"/>
      <c r="AK68" s="169"/>
      <c r="AL68" s="169"/>
      <c r="AM68" s="198"/>
      <c r="AN68" s="198"/>
      <c r="AO68" s="909"/>
      <c r="AP68" s="169"/>
      <c r="AQ68" s="169"/>
      <c r="AR68" s="169"/>
      <c r="AS68" s="169"/>
      <c r="AT68" s="169"/>
      <c r="AU68" s="169"/>
      <c r="AV68" s="169"/>
      <c r="AW68" s="169"/>
      <c r="AX68" s="169"/>
      <c r="AY68" s="169"/>
      <c r="AZ68" s="11"/>
      <c r="BA68" s="11"/>
      <c r="BB68" s="11"/>
      <c r="BC68" s="11"/>
      <c r="BD68" s="11"/>
      <c r="BE68" s="11"/>
      <c r="BF68" s="11"/>
      <c r="BG68" s="11"/>
    </row>
    <row r="69" spans="2:59" ht="13.5" customHeight="1">
      <c r="B69" s="1343" t="s">
        <v>500</v>
      </c>
      <c r="C69" s="1412" t="s">
        <v>11</v>
      </c>
      <c r="D69" s="1413">
        <v>30</v>
      </c>
      <c r="E69" s="289">
        <v>1.53</v>
      </c>
      <c r="F69" s="290">
        <v>0.255</v>
      </c>
      <c r="G69" s="290">
        <v>15.276999999999999</v>
      </c>
      <c r="H69" s="291">
        <f>G69*4+F69*9+E69*4</f>
        <v>69.522999999999996</v>
      </c>
      <c r="I69" s="1365">
        <v>43</v>
      </c>
      <c r="J69" s="1342" t="s">
        <v>10</v>
      </c>
      <c r="L69" s="1529"/>
      <c r="M69" s="179"/>
      <c r="N69" s="11"/>
      <c r="O69" s="5"/>
      <c r="R69" s="37"/>
      <c r="S69" s="297"/>
      <c r="T69" s="375"/>
      <c r="U69" s="152"/>
      <c r="V69" s="11"/>
      <c r="W69" s="11"/>
      <c r="X69" s="11"/>
      <c r="Y69" s="11"/>
      <c r="Z69" s="52"/>
      <c r="AA69" s="52"/>
      <c r="AB69" s="254"/>
      <c r="AC69" s="52"/>
      <c r="AD69" s="181"/>
      <c r="AE69" s="52"/>
      <c r="AF69" s="52"/>
      <c r="AG69" s="52"/>
      <c r="AH69" s="255"/>
      <c r="AI69" s="169"/>
      <c r="AJ69" s="169"/>
      <c r="AK69" s="169"/>
      <c r="AL69" s="169"/>
      <c r="AM69" s="198"/>
      <c r="AN69" s="198"/>
      <c r="AO69" s="909"/>
      <c r="AP69" s="169"/>
      <c r="AQ69" s="169"/>
      <c r="AR69" s="169"/>
      <c r="AS69" s="169"/>
      <c r="AT69" s="169"/>
      <c r="AU69" s="169"/>
      <c r="AV69" s="169"/>
      <c r="AW69" s="169"/>
      <c r="AX69" s="169"/>
      <c r="AY69" s="169"/>
      <c r="AZ69" s="11"/>
      <c r="BA69" s="11"/>
      <c r="BB69" s="11"/>
      <c r="BC69" s="11"/>
      <c r="BD69" s="11"/>
      <c r="BE69" s="11"/>
      <c r="BF69" s="11"/>
      <c r="BG69" s="11"/>
    </row>
    <row r="70" spans="2:59" ht="16.2" thickBot="1">
      <c r="B70" s="1343"/>
      <c r="C70" s="1414" t="s">
        <v>15</v>
      </c>
      <c r="D70" s="1415">
        <v>20</v>
      </c>
      <c r="E70" s="687">
        <v>1.1299999999999999</v>
      </c>
      <c r="F70" s="689">
        <v>0.24</v>
      </c>
      <c r="G70" s="689">
        <v>9.0370000000000008</v>
      </c>
      <c r="H70" s="667">
        <f>G70*4+F70*9+E70*4</f>
        <v>42.828000000000003</v>
      </c>
      <c r="I70" s="1371">
        <v>42</v>
      </c>
      <c r="J70" s="1361" t="s">
        <v>10</v>
      </c>
      <c r="L70" s="1529"/>
      <c r="M70" s="179"/>
      <c r="N70" s="4"/>
      <c r="O70" s="5"/>
      <c r="R70" s="188"/>
      <c r="S70" s="38"/>
      <c r="T70" s="7"/>
      <c r="U70" s="11"/>
      <c r="V70" s="11"/>
      <c r="W70" s="11"/>
      <c r="X70" s="11"/>
      <c r="Y70" s="11"/>
      <c r="Z70" s="52"/>
      <c r="AA70" s="52"/>
      <c r="AB70" s="52"/>
      <c r="AC70" s="52"/>
      <c r="AD70" s="181"/>
      <c r="AE70" s="52"/>
      <c r="AF70" s="52"/>
      <c r="AG70" s="52"/>
      <c r="AH70" s="255"/>
      <c r="AI70" s="169"/>
      <c r="AJ70" s="169"/>
      <c r="AK70" s="169"/>
      <c r="AL70" s="169"/>
      <c r="AM70" s="198"/>
      <c r="AN70" s="198"/>
      <c r="AO70" s="909"/>
      <c r="AP70" s="169"/>
      <c r="AQ70" s="169"/>
      <c r="AR70" s="169"/>
      <c r="AS70" s="169"/>
      <c r="AT70" s="169"/>
      <c r="AU70" s="169"/>
      <c r="AV70" s="169"/>
      <c r="AW70" s="169"/>
      <c r="AX70" s="169"/>
      <c r="AY70" s="169"/>
      <c r="AZ70" s="11"/>
      <c r="BA70" s="11"/>
      <c r="BB70" s="11"/>
      <c r="BC70" s="11"/>
      <c r="BD70" s="11"/>
      <c r="BE70" s="11"/>
      <c r="BF70" s="11"/>
      <c r="BG70" s="11"/>
    </row>
    <row r="71" spans="2:59">
      <c r="B71" s="1416" t="s">
        <v>674</v>
      </c>
      <c r="D71" s="242"/>
      <c r="E71" s="1417">
        <f>SUM(E66:E70)</f>
        <v>16.905999999999999</v>
      </c>
      <c r="F71" s="1418">
        <f>SUM(F66:F70)</f>
        <v>20.164999999999999</v>
      </c>
      <c r="G71" s="1419">
        <f>SUM(G66:G70)</f>
        <v>89.582000000000008</v>
      </c>
      <c r="H71" s="1420">
        <f>SUM(H66:H70)</f>
        <v>607.43700000000001</v>
      </c>
      <c r="I71" s="1421" t="s">
        <v>501</v>
      </c>
      <c r="J71" s="1346"/>
      <c r="L71" s="1529"/>
      <c r="M71" s="298"/>
      <c r="N71" s="11"/>
      <c r="O71" s="5"/>
      <c r="S71" s="38"/>
      <c r="T71" s="7"/>
      <c r="U71" s="11"/>
      <c r="V71" s="11"/>
      <c r="W71" s="11"/>
      <c r="X71" s="11"/>
      <c r="Y71" s="11"/>
      <c r="Z71" s="52"/>
      <c r="AA71" s="52"/>
      <c r="AB71" s="52"/>
      <c r="AC71" s="52"/>
      <c r="AD71" s="52"/>
      <c r="AE71" s="52"/>
      <c r="AF71" s="52"/>
      <c r="AG71" s="52"/>
      <c r="AH71" s="255"/>
      <c r="AI71" s="162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1"/>
      <c r="BA71" s="11"/>
      <c r="BB71" s="11"/>
      <c r="BC71" s="11"/>
      <c r="BD71" s="11"/>
      <c r="BE71" s="11"/>
      <c r="BF71" s="11"/>
      <c r="BG71" s="11"/>
    </row>
    <row r="72" spans="2:59" ht="15" thickBot="1">
      <c r="B72" s="102"/>
      <c r="E72" s="1422"/>
      <c r="F72" s="1423"/>
      <c r="G72" s="1424"/>
      <c r="H72" s="1425"/>
      <c r="I72" s="1426" t="s">
        <v>664</v>
      </c>
      <c r="J72" s="1347">
        <f>D67+D68+D69+D70+D66</f>
        <v>505</v>
      </c>
      <c r="L72" s="1529"/>
      <c r="M72" s="7"/>
      <c r="N72" s="152"/>
      <c r="O72" s="5"/>
      <c r="S72" s="11"/>
      <c r="T72" s="1806"/>
      <c r="U72" s="5"/>
      <c r="V72" s="54"/>
      <c r="W72" s="54"/>
      <c r="X72" s="54"/>
      <c r="Y72" s="1000"/>
      <c r="Z72" s="54"/>
      <c r="AA72" s="54"/>
      <c r="AB72" s="54"/>
      <c r="AC72" s="54"/>
      <c r="AD72" s="54"/>
      <c r="AE72" s="933"/>
      <c r="AF72" s="54"/>
      <c r="AG72" s="54"/>
      <c r="AH72" s="152"/>
      <c r="AI72" s="162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1"/>
      <c r="BA72" s="11"/>
      <c r="BB72" s="11"/>
      <c r="BC72" s="11"/>
      <c r="BD72" s="11"/>
      <c r="BE72" s="11"/>
      <c r="BF72" s="11"/>
      <c r="BG72" s="11"/>
    </row>
    <row r="73" spans="2:59">
      <c r="B73" s="102"/>
      <c r="C73" s="274" t="s">
        <v>234</v>
      </c>
      <c r="D73" s="116"/>
      <c r="E73" s="66"/>
      <c r="F73" s="1427"/>
      <c r="G73" s="1427"/>
      <c r="H73" s="1428"/>
      <c r="I73" s="1429"/>
      <c r="J73" s="1429"/>
      <c r="L73" s="11"/>
      <c r="M73" s="678"/>
      <c r="N73" s="11"/>
      <c r="O73" s="5"/>
      <c r="S73" s="11"/>
      <c r="T73" s="286"/>
      <c r="U73" s="11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1"/>
      <c r="AI73" s="186"/>
      <c r="AJ73" s="186"/>
      <c r="AK73" s="186"/>
      <c r="AL73" s="186"/>
      <c r="AM73" s="186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Y73" s="169"/>
      <c r="AZ73" s="11"/>
      <c r="BA73" s="11"/>
      <c r="BB73" s="11"/>
      <c r="BC73" s="11"/>
      <c r="BD73" s="11"/>
      <c r="BE73" s="11"/>
      <c r="BF73" s="11"/>
      <c r="BG73" s="11"/>
    </row>
    <row r="74" spans="2:59">
      <c r="B74" s="102"/>
      <c r="C74" s="1406" t="s">
        <v>727</v>
      </c>
      <c r="D74" s="1433">
        <v>200</v>
      </c>
      <c r="E74" s="373">
        <v>2.2999999999999998</v>
      </c>
      <c r="F74" s="677">
        <v>4.048</v>
      </c>
      <c r="G74" s="677">
        <v>14.53</v>
      </c>
      <c r="H74" s="411">
        <f t="shared" ref="H74:H75" si="1">G74*4+F74*9+E74*4</f>
        <v>103.752</v>
      </c>
      <c r="I74" s="378">
        <v>5</v>
      </c>
      <c r="J74" s="1408" t="s">
        <v>193</v>
      </c>
      <c r="L74" s="38"/>
      <c r="M74" s="7"/>
      <c r="N74" s="16"/>
      <c r="O74" s="5"/>
      <c r="S74" s="1732"/>
      <c r="T74" s="163"/>
      <c r="U74" s="16"/>
      <c r="V74" s="52"/>
      <c r="W74" s="52"/>
      <c r="X74" s="52"/>
      <c r="Y74" s="151"/>
      <c r="Z74" s="1805"/>
      <c r="AA74" s="1805"/>
      <c r="AB74" s="1805"/>
      <c r="AC74" s="1805"/>
      <c r="AD74" s="52"/>
      <c r="AE74" s="376"/>
      <c r="AF74" s="52"/>
      <c r="AG74" s="52"/>
      <c r="AH74" s="1732"/>
      <c r="AI74" s="198"/>
      <c r="AJ74" s="350"/>
      <c r="AK74" s="198"/>
      <c r="AL74" s="198"/>
      <c r="AM74" s="198"/>
      <c r="AN74" s="198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Y74" s="169"/>
      <c r="AZ74" s="11"/>
      <c r="BA74" s="11"/>
      <c r="BB74" s="11"/>
      <c r="BC74" s="11"/>
      <c r="BD74" s="11"/>
      <c r="BE74" s="11"/>
      <c r="BF74" s="11"/>
      <c r="BG74" s="11"/>
    </row>
    <row r="75" spans="2:59" ht="12.75" customHeight="1">
      <c r="B75" s="102"/>
      <c r="C75" s="1113" t="s">
        <v>523</v>
      </c>
      <c r="D75" s="1409" t="s">
        <v>728</v>
      </c>
      <c r="E75" s="664">
        <v>3.8197000000000001</v>
      </c>
      <c r="F75" s="665">
        <v>4.0495000000000001</v>
      </c>
      <c r="G75" s="666">
        <v>17.3203</v>
      </c>
      <c r="H75" s="667">
        <f t="shared" si="1"/>
        <v>121.0055</v>
      </c>
      <c r="I75" s="1370">
        <v>28</v>
      </c>
      <c r="J75" s="1345" t="s">
        <v>334</v>
      </c>
      <c r="L75" s="53"/>
      <c r="M75" s="678"/>
      <c r="N75" s="4"/>
      <c r="O75" s="5"/>
      <c r="S75" s="38"/>
      <c r="T75" s="7"/>
      <c r="U75" s="16"/>
      <c r="V75" s="255"/>
      <c r="W75" s="1807"/>
      <c r="X75" s="255"/>
      <c r="Y75" s="151"/>
      <c r="Z75" s="255"/>
      <c r="AA75" s="255"/>
      <c r="AB75" s="1808"/>
      <c r="AC75" s="1807"/>
      <c r="AD75" s="255"/>
      <c r="AE75" s="1808"/>
      <c r="AF75" s="255"/>
      <c r="AG75" s="1809"/>
      <c r="AH75" s="255"/>
      <c r="AI75" s="909"/>
      <c r="AJ75" s="909"/>
      <c r="AK75" s="909"/>
      <c r="AL75" s="909"/>
      <c r="AM75" s="909"/>
      <c r="AN75" s="90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Y75" s="169"/>
      <c r="AZ75" s="11"/>
      <c r="BA75" s="11"/>
      <c r="BB75" s="11"/>
      <c r="BC75" s="11"/>
      <c r="BD75" s="11"/>
      <c r="BE75" s="11"/>
      <c r="BF75" s="11"/>
      <c r="BG75" s="11"/>
    </row>
    <row r="76" spans="2:59" ht="13.5" customHeight="1">
      <c r="B76" s="102"/>
      <c r="C76" s="1410" t="s">
        <v>746</v>
      </c>
      <c r="D76" s="1660"/>
      <c r="E76" s="670">
        <v>1.5831</v>
      </c>
      <c r="F76" s="671">
        <v>1.3521000000000001</v>
      </c>
      <c r="G76" s="672">
        <v>3.0131000000000001</v>
      </c>
      <c r="H76" s="673">
        <f>G76*4+F76*9+E76*4</f>
        <v>30.553699999999999</v>
      </c>
      <c r="I76" s="1371"/>
      <c r="J76" s="1335" t="s">
        <v>327</v>
      </c>
      <c r="L76" s="1529"/>
      <c r="M76" s="678"/>
      <c r="N76" s="152"/>
      <c r="O76" s="5"/>
      <c r="S76" s="38"/>
      <c r="T76" s="7"/>
      <c r="U76" s="152"/>
      <c r="V76" s="11"/>
      <c r="W76" s="11"/>
      <c r="X76" s="11"/>
      <c r="Y76" s="11"/>
      <c r="Z76" s="52"/>
      <c r="AA76" s="255"/>
      <c r="AB76" s="255"/>
      <c r="AC76" s="255"/>
      <c r="AD76" s="255"/>
      <c r="AE76" s="255"/>
      <c r="AF76" s="255"/>
      <c r="AG76" s="255"/>
      <c r="AH76" s="255"/>
      <c r="AI76" s="169"/>
      <c r="AJ76" s="169"/>
      <c r="AK76" s="169"/>
      <c r="AL76" s="169"/>
      <c r="AM76" s="169"/>
      <c r="AN76" s="169"/>
      <c r="AO76" s="162"/>
      <c r="AP76" s="169"/>
      <c r="AQ76" s="169"/>
      <c r="AR76" s="169"/>
      <c r="AS76" s="169"/>
      <c r="AT76" s="169"/>
      <c r="AU76" s="169"/>
      <c r="AV76" s="169"/>
      <c r="AW76" s="169"/>
      <c r="AX76" s="169"/>
      <c r="AY76" s="169"/>
      <c r="AZ76" s="11"/>
      <c r="BA76" s="11"/>
      <c r="BB76" s="11"/>
      <c r="BC76" s="11"/>
      <c r="BD76" s="11"/>
      <c r="BE76" s="11"/>
      <c r="BF76" s="11"/>
      <c r="BG76" s="11"/>
    </row>
    <row r="77" spans="2:59" ht="13.5" customHeight="1">
      <c r="B77" s="102"/>
      <c r="C77" s="742" t="s">
        <v>267</v>
      </c>
      <c r="D77" s="1433" t="s">
        <v>548</v>
      </c>
      <c r="E77" s="675">
        <v>10.81</v>
      </c>
      <c r="F77" s="671">
        <v>15.21</v>
      </c>
      <c r="G77" s="671">
        <v>10.23</v>
      </c>
      <c r="H77" s="673">
        <f t="shared" ref="H77:H78" si="2">G77*4+F77*9+E77*4</f>
        <v>221.05</v>
      </c>
      <c r="I77" s="1371">
        <v>15</v>
      </c>
      <c r="J77" s="1337" t="s">
        <v>266</v>
      </c>
      <c r="L77" s="38"/>
      <c r="M77" s="7"/>
      <c r="N77" s="16"/>
      <c r="O77" s="5"/>
      <c r="S77" s="1529"/>
      <c r="T77" s="678"/>
      <c r="U77" s="152"/>
      <c r="V77" s="52"/>
      <c r="W77" s="52"/>
      <c r="X77" s="52"/>
      <c r="Y77" s="151"/>
      <c r="Z77" s="1805"/>
      <c r="AA77" s="1805"/>
      <c r="AB77" s="1805"/>
      <c r="AC77" s="1805"/>
      <c r="AD77" s="52"/>
      <c r="AE77" s="376"/>
      <c r="AF77" s="52"/>
      <c r="AG77" s="52"/>
      <c r="AH77" s="1732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Y77" s="169"/>
      <c r="AZ77" s="11"/>
      <c r="BA77" s="11"/>
      <c r="BB77" s="11"/>
      <c r="BC77" s="11"/>
      <c r="BD77" s="11"/>
      <c r="BE77" s="11"/>
      <c r="BF77" s="11"/>
      <c r="BG77" s="11"/>
    </row>
    <row r="78" spans="2:59">
      <c r="B78" s="102"/>
      <c r="C78" s="1412" t="s">
        <v>229</v>
      </c>
      <c r="D78" s="1413">
        <v>200</v>
      </c>
      <c r="E78" s="373">
        <v>1</v>
      </c>
      <c r="F78" s="677">
        <v>0</v>
      </c>
      <c r="G78" s="677">
        <v>20.92</v>
      </c>
      <c r="H78" s="411">
        <f t="shared" si="2"/>
        <v>87.68</v>
      </c>
      <c r="I78" s="1371">
        <v>49</v>
      </c>
      <c r="J78" s="1342" t="s">
        <v>9</v>
      </c>
      <c r="L78" s="38"/>
      <c r="M78" s="7"/>
      <c r="N78" s="16"/>
      <c r="O78" s="5"/>
      <c r="S78" s="38"/>
      <c r="T78" s="163"/>
      <c r="U78" s="16"/>
      <c r="V78" s="52"/>
      <c r="W78" s="52"/>
      <c r="X78" s="52"/>
      <c r="Y78" s="151"/>
      <c r="Z78" s="1706"/>
      <c r="AA78" s="254"/>
      <c r="AB78" s="254"/>
      <c r="AC78" s="254"/>
      <c r="AD78" s="694"/>
      <c r="AE78" s="254"/>
      <c r="AF78" s="254"/>
      <c r="AG78" s="694"/>
      <c r="AH78" s="255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Y78" s="169"/>
      <c r="AZ78" s="11"/>
      <c r="BA78" s="11"/>
      <c r="BB78" s="11"/>
      <c r="BC78" s="11"/>
      <c r="BD78" s="11"/>
      <c r="BE78" s="11"/>
      <c r="BF78" s="11"/>
      <c r="BG78" s="11"/>
    </row>
    <row r="79" spans="2:59" ht="13.5" customHeight="1">
      <c r="B79" s="102"/>
      <c r="C79" s="1412" t="s">
        <v>11</v>
      </c>
      <c r="D79" s="1413">
        <v>30</v>
      </c>
      <c r="E79" s="289">
        <v>1.53</v>
      </c>
      <c r="F79" s="290">
        <v>0.255</v>
      </c>
      <c r="G79" s="290">
        <v>15.276999999999999</v>
      </c>
      <c r="H79" s="291">
        <f>G79*4+F79*9+E79*4</f>
        <v>69.522999999999996</v>
      </c>
      <c r="I79" s="1365">
        <v>43</v>
      </c>
      <c r="J79" s="1342" t="s">
        <v>10</v>
      </c>
      <c r="L79" s="38"/>
      <c r="M79" s="7"/>
      <c r="N79" s="16"/>
      <c r="O79" s="5"/>
      <c r="S79" s="38"/>
      <c r="T79" s="7"/>
      <c r="U79" s="16"/>
      <c r="V79" s="52"/>
      <c r="W79" s="52"/>
      <c r="X79" s="52"/>
      <c r="Y79" s="151"/>
      <c r="Z79" s="52"/>
      <c r="AA79" s="52"/>
      <c r="AB79" s="52"/>
      <c r="AC79" s="52"/>
      <c r="AD79" s="181"/>
      <c r="AE79" s="52"/>
      <c r="AF79" s="52"/>
      <c r="AG79" s="52"/>
      <c r="AH79" s="255"/>
      <c r="AI79" s="169"/>
      <c r="AJ79" s="169"/>
      <c r="AK79" s="169"/>
      <c r="AL79" s="169"/>
      <c r="AM79" s="169"/>
      <c r="AN79" s="169"/>
      <c r="AO79" s="308"/>
      <c r="AP79" s="909"/>
      <c r="AQ79" s="169"/>
      <c r="AR79" s="169"/>
      <c r="AS79" s="169"/>
      <c r="AT79" s="169"/>
      <c r="AU79" s="169"/>
      <c r="AV79" s="169"/>
      <c r="AW79" s="169"/>
      <c r="AX79" s="169"/>
      <c r="AY79" s="169"/>
      <c r="AZ79" s="11"/>
      <c r="BA79" s="11"/>
      <c r="BB79" s="11"/>
      <c r="BC79" s="11"/>
      <c r="BD79" s="11"/>
      <c r="BE79" s="11"/>
      <c r="BF79" s="11"/>
      <c r="BG79" s="11"/>
    </row>
    <row r="80" spans="2:59" ht="16.5" customHeight="1" thickBot="1">
      <c r="B80" s="102"/>
      <c r="C80" s="1113" t="s">
        <v>12</v>
      </c>
      <c r="D80" s="1409">
        <v>20</v>
      </c>
      <c r="E80" s="687">
        <v>1.1299999999999999</v>
      </c>
      <c r="F80" s="689">
        <v>0.24</v>
      </c>
      <c r="G80" s="689">
        <v>9.0370000000000008</v>
      </c>
      <c r="H80" s="667">
        <f>G80*4+F80*9+E80*4</f>
        <v>42.828000000000003</v>
      </c>
      <c r="I80" s="1371">
        <v>42</v>
      </c>
      <c r="J80" s="1342" t="s">
        <v>10</v>
      </c>
      <c r="L80" s="1529"/>
      <c r="M80" s="678"/>
      <c r="N80" s="152"/>
      <c r="O80" s="5"/>
      <c r="S80" s="38"/>
      <c r="T80" s="7"/>
      <c r="U80" s="16"/>
      <c r="V80" s="52"/>
      <c r="W80" s="52"/>
      <c r="X80" s="52"/>
      <c r="Y80" s="151"/>
      <c r="Z80" s="52"/>
      <c r="AA80" s="52"/>
      <c r="AB80" s="52"/>
      <c r="AC80" s="52"/>
      <c r="AD80" s="52"/>
      <c r="AE80" s="52"/>
      <c r="AF80" s="52"/>
      <c r="AG80" s="52"/>
      <c r="AH80" s="255"/>
      <c r="AI80" s="896"/>
      <c r="AJ80" s="299"/>
      <c r="AK80" s="245"/>
      <c r="AL80" s="299"/>
      <c r="AM80" s="299"/>
      <c r="AN80" s="299"/>
      <c r="AO80" s="198"/>
      <c r="AP80" s="909"/>
      <c r="AQ80" s="169"/>
      <c r="AR80" s="169"/>
      <c r="AS80" s="169"/>
      <c r="AT80" s="169"/>
      <c r="AU80" s="169"/>
      <c r="AV80" s="169"/>
      <c r="AW80" s="169"/>
      <c r="AX80" s="169"/>
      <c r="AY80" s="169"/>
      <c r="AZ80" s="11"/>
      <c r="BA80" s="11"/>
      <c r="BB80" s="11"/>
      <c r="BC80" s="11"/>
      <c r="BD80" s="11"/>
      <c r="BE80" s="11"/>
      <c r="BF80" s="11"/>
      <c r="BG80" s="11"/>
    </row>
    <row r="81" spans="2:59" ht="15" thickBot="1">
      <c r="B81" s="1435" t="s">
        <v>525</v>
      </c>
      <c r="C81" s="42"/>
      <c r="D81" s="56"/>
      <c r="E81" s="1436">
        <f>SUM(E74:E80)</f>
        <v>22.172799999999999</v>
      </c>
      <c r="F81" s="1418">
        <f>SUM(F74:F80)</f>
        <v>25.154599999999999</v>
      </c>
      <c r="G81" s="1437">
        <f>SUM(G74:G80)</f>
        <v>90.327400000000011</v>
      </c>
      <c r="H81" s="1438">
        <f>SUM(H74:H80)</f>
        <v>676.3922</v>
      </c>
      <c r="I81" s="1439" t="s">
        <v>501</v>
      </c>
      <c r="J81" s="1346"/>
      <c r="L81" s="38"/>
      <c r="M81" s="7"/>
      <c r="N81" s="16"/>
      <c r="O81" s="5"/>
      <c r="S81" s="40"/>
      <c r="T81" s="7"/>
      <c r="U81" s="16"/>
      <c r="V81" s="52"/>
      <c r="W81" s="254"/>
      <c r="X81" s="52"/>
      <c r="Y81" s="151"/>
      <c r="Z81" s="52"/>
      <c r="AA81" s="52"/>
      <c r="AB81" s="52"/>
      <c r="AC81" s="52"/>
      <c r="AD81" s="52"/>
      <c r="AE81" s="52"/>
      <c r="AF81" s="376"/>
      <c r="AG81" s="52"/>
      <c r="AH81" s="255"/>
      <c r="AI81" s="299"/>
      <c r="AJ81" s="299"/>
      <c r="AK81" s="299"/>
      <c r="AL81" s="299"/>
      <c r="AM81" s="299"/>
      <c r="AN81" s="299"/>
      <c r="AO81" s="198"/>
      <c r="AP81" s="909"/>
      <c r="AQ81" s="169"/>
      <c r="AR81" s="169"/>
      <c r="AS81" s="169"/>
      <c r="AT81" s="169"/>
      <c r="AU81" s="169"/>
      <c r="AV81" s="169"/>
      <c r="AW81" s="169"/>
      <c r="AX81" s="169"/>
      <c r="AY81" s="169"/>
      <c r="AZ81" s="11"/>
      <c r="BA81" s="11"/>
      <c r="BB81" s="11"/>
      <c r="BC81" s="11"/>
      <c r="BD81" s="11"/>
      <c r="BE81" s="11"/>
      <c r="BF81" s="11"/>
      <c r="BG81" s="11"/>
    </row>
    <row r="82" spans="2:59" ht="15" thickBot="1">
      <c r="B82" s="41"/>
      <c r="C82" s="42" t="s">
        <v>675</v>
      </c>
      <c r="D82" s="43"/>
      <c r="E82" s="237">
        <f>E71+E81</f>
        <v>39.078800000000001</v>
      </c>
      <c r="F82" s="413">
        <f>F71+F81</f>
        <v>45.319599999999994</v>
      </c>
      <c r="G82" s="413">
        <f>G71+G81</f>
        <v>179.90940000000001</v>
      </c>
      <c r="H82" s="414">
        <f>H71+H81</f>
        <v>1283.8292000000001</v>
      </c>
      <c r="I82" s="1440" t="s">
        <v>502</v>
      </c>
      <c r="J82" s="1323">
        <f>D74+D78+D79+D80+105+55+95+15</f>
        <v>720</v>
      </c>
      <c r="L82" s="38"/>
      <c r="M82" s="7"/>
      <c r="N82" s="16"/>
      <c r="O82" s="5"/>
      <c r="S82" s="169"/>
      <c r="T82" s="1841"/>
      <c r="U82" s="186"/>
      <c r="V82" s="54"/>
      <c r="W82" s="54"/>
      <c r="X82" s="54"/>
      <c r="Y82" s="1000"/>
      <c r="Z82" s="54"/>
      <c r="AA82" s="54"/>
      <c r="AB82" s="54"/>
      <c r="AC82" s="54"/>
      <c r="AD82" s="54"/>
      <c r="AE82" s="933"/>
      <c r="AF82" s="54"/>
      <c r="AG82" s="54"/>
      <c r="AH82" s="57"/>
      <c r="AI82" s="169"/>
      <c r="AJ82" s="169"/>
      <c r="AK82" s="169"/>
      <c r="AL82" s="169"/>
      <c r="AM82" s="169"/>
      <c r="AN82" s="169"/>
      <c r="AO82" s="163"/>
      <c r="AP82" s="909"/>
      <c r="AQ82" s="169"/>
      <c r="AR82" s="169"/>
      <c r="AS82" s="169"/>
      <c r="AT82" s="169"/>
      <c r="AU82" s="169"/>
      <c r="AV82" s="169"/>
      <c r="AW82" s="169"/>
      <c r="AX82" s="169"/>
      <c r="AY82" s="169"/>
      <c r="AZ82" s="11"/>
      <c r="BA82" s="11"/>
      <c r="BB82" s="11"/>
      <c r="BC82" s="11"/>
      <c r="BD82" s="11"/>
      <c r="BE82" s="11"/>
      <c r="BF82" s="11"/>
      <c r="BG82" s="11"/>
    </row>
    <row r="83" spans="2:59" ht="15" thickBot="1">
      <c r="B83" s="45"/>
      <c r="C83" s="46" t="s">
        <v>14</v>
      </c>
      <c r="D83" s="47"/>
      <c r="E83" s="415">
        <v>38.5</v>
      </c>
      <c r="F83" s="416">
        <v>39.5</v>
      </c>
      <c r="G83" s="701">
        <v>167.5</v>
      </c>
      <c r="H83" s="1662">
        <v>1175</v>
      </c>
      <c r="I83" s="1426" t="s">
        <v>665</v>
      </c>
      <c r="J83" s="1382"/>
      <c r="L83" s="38"/>
      <c r="M83" s="7"/>
      <c r="N83" s="16"/>
      <c r="S83" s="155"/>
      <c r="T83" s="899"/>
      <c r="U83" s="162"/>
      <c r="V83" s="11"/>
      <c r="W83" s="11"/>
      <c r="X83" s="11"/>
      <c r="Y83" s="11"/>
      <c r="Z83" s="1681"/>
      <c r="AA83" s="1681"/>
      <c r="AB83" s="1810"/>
      <c r="AC83" s="1681"/>
      <c r="AD83" s="1810"/>
      <c r="AE83" s="1810"/>
      <c r="AF83" s="1681"/>
      <c r="AG83" s="1681"/>
      <c r="AH83" s="1681"/>
      <c r="AI83" s="181"/>
      <c r="AJ83" s="181"/>
      <c r="AK83" s="181"/>
      <c r="AL83" s="181"/>
      <c r="AM83" s="181"/>
      <c r="AN83" s="299"/>
      <c r="AO83" s="198"/>
      <c r="AP83" s="909"/>
      <c r="AQ83" s="169"/>
      <c r="AR83" s="169"/>
      <c r="AS83" s="169"/>
      <c r="AT83" s="169"/>
      <c r="AU83" s="169"/>
      <c r="AV83" s="169"/>
      <c r="AW83" s="169"/>
      <c r="AX83" s="169"/>
      <c r="AY83" s="169"/>
      <c r="AZ83" s="11"/>
      <c r="BA83" s="11"/>
      <c r="BB83" s="11"/>
      <c r="BC83" s="11"/>
      <c r="BD83" s="11"/>
      <c r="BE83" s="11"/>
      <c r="BF83" s="11"/>
      <c r="BG83" s="11"/>
    </row>
    <row r="84" spans="2:59" ht="12" customHeight="1">
      <c r="L84" s="40"/>
      <c r="M84" s="7"/>
      <c r="N84" s="16"/>
      <c r="S84" s="169"/>
      <c r="T84" s="903"/>
      <c r="U84" s="169"/>
      <c r="V84" s="11"/>
      <c r="W84" s="11"/>
      <c r="X84" s="11"/>
      <c r="Y84" s="11"/>
      <c r="Z84" s="1811"/>
      <c r="AA84" s="1812"/>
      <c r="AB84" s="1812"/>
      <c r="AC84" s="1812"/>
      <c r="AD84" s="1813"/>
      <c r="AE84" s="1813"/>
      <c r="AF84" s="1780"/>
      <c r="AG84" s="1780"/>
      <c r="AH84" s="1814"/>
      <c r="AI84" s="181"/>
      <c r="AJ84" s="181"/>
      <c r="AK84" s="181"/>
      <c r="AL84" s="181"/>
      <c r="AM84" s="181"/>
      <c r="AN84" s="299"/>
      <c r="AO84" s="198"/>
      <c r="AP84" s="909"/>
      <c r="AQ84" s="169"/>
      <c r="AR84" s="169"/>
      <c r="AS84" s="169"/>
      <c r="AT84" s="169"/>
      <c r="AU84" s="169"/>
      <c r="AV84" s="169"/>
      <c r="AW84" s="169"/>
      <c r="AX84" s="169"/>
      <c r="AY84" s="169"/>
      <c r="AZ84" s="11"/>
      <c r="BA84" s="11"/>
      <c r="BB84" s="11"/>
      <c r="BC84" s="11"/>
      <c r="BD84" s="11"/>
      <c r="BE84" s="11"/>
      <c r="BF84" s="11"/>
      <c r="BG84" s="11"/>
    </row>
    <row r="85" spans="2:59" ht="16.5" customHeight="1" thickBot="1">
      <c r="S85" s="169"/>
      <c r="T85" s="169"/>
      <c r="U85" s="186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11"/>
      <c r="AI85" s="181"/>
      <c r="AJ85" s="181"/>
      <c r="AK85" s="181"/>
      <c r="AL85" s="181"/>
      <c r="AM85" s="181"/>
      <c r="AN85" s="299"/>
      <c r="AO85" s="198"/>
      <c r="AP85" s="909"/>
      <c r="AQ85" s="169"/>
      <c r="AR85" s="169"/>
      <c r="AS85" s="169"/>
      <c r="AT85" s="169"/>
      <c r="AU85" s="169"/>
      <c r="AV85" s="169"/>
      <c r="AW85" s="169"/>
      <c r="AX85" s="169"/>
      <c r="AY85" s="169"/>
      <c r="AZ85" s="11"/>
      <c r="BA85" s="11"/>
      <c r="BB85" s="11"/>
      <c r="BC85" s="11"/>
      <c r="BD85" s="11"/>
      <c r="BE85" s="11"/>
      <c r="BF85" s="11"/>
      <c r="BG85" s="11"/>
    </row>
    <row r="86" spans="2:59" ht="15" customHeight="1" thickBot="1">
      <c r="B86" s="1348" t="s">
        <v>481</v>
      </c>
      <c r="C86" s="116"/>
      <c r="D86" s="1349" t="s">
        <v>482</v>
      </c>
      <c r="E86" s="743" t="s">
        <v>483</v>
      </c>
      <c r="F86" s="743"/>
      <c r="G86" s="743"/>
      <c r="H86" s="1350" t="s">
        <v>484</v>
      </c>
      <c r="I86" s="1351" t="s">
        <v>485</v>
      </c>
      <c r="J86" s="1352" t="s">
        <v>486</v>
      </c>
      <c r="S86" s="1037"/>
      <c r="T86" s="1038"/>
      <c r="U86" s="186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1"/>
      <c r="AI86" s="181"/>
      <c r="AJ86" s="181"/>
      <c r="AK86" s="181"/>
      <c r="AL86" s="181"/>
      <c r="AM86" s="181"/>
      <c r="AN86" s="299"/>
      <c r="AO86" s="198"/>
      <c r="AP86" s="909"/>
      <c r="AQ86" s="169"/>
      <c r="AR86" s="169"/>
      <c r="AS86" s="169"/>
      <c r="AT86" s="169"/>
      <c r="AU86" s="169"/>
      <c r="AV86" s="169"/>
      <c r="AW86" s="169"/>
      <c r="AX86" s="169"/>
      <c r="AY86" s="169"/>
      <c r="AZ86" s="11"/>
      <c r="BA86" s="11"/>
      <c r="BB86" s="11"/>
      <c r="BC86" s="11"/>
      <c r="BD86" s="11"/>
      <c r="BE86" s="11"/>
      <c r="BF86" s="11"/>
      <c r="BG86" s="11"/>
    </row>
    <row r="87" spans="2:59" ht="13.5" customHeight="1">
      <c r="B87" s="1353" t="s">
        <v>487</v>
      </c>
      <c r="C87" s="1322" t="s">
        <v>488</v>
      </c>
      <c r="D87" s="1354" t="s">
        <v>489</v>
      </c>
      <c r="E87" s="1355" t="s">
        <v>490</v>
      </c>
      <c r="F87" s="1355" t="s">
        <v>73</v>
      </c>
      <c r="G87" s="1355" t="s">
        <v>74</v>
      </c>
      <c r="H87" s="1356" t="s">
        <v>491</v>
      </c>
      <c r="I87" s="1325" t="s">
        <v>492</v>
      </c>
      <c r="J87" s="1326" t="s">
        <v>493</v>
      </c>
      <c r="L87" s="1663"/>
      <c r="M87" s="169"/>
      <c r="N87" s="49"/>
      <c r="O87" s="5"/>
      <c r="S87" s="169"/>
      <c r="T87" s="169"/>
      <c r="U87" s="186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1"/>
      <c r="AI87" s="181"/>
      <c r="AJ87" s="181"/>
      <c r="AK87" s="181"/>
      <c r="AL87" s="181"/>
      <c r="AM87" s="181"/>
      <c r="AN87" s="299"/>
      <c r="AO87" s="198"/>
      <c r="AP87" s="909"/>
      <c r="AQ87" s="169"/>
      <c r="AR87" s="169"/>
      <c r="AS87" s="169"/>
      <c r="AT87" s="169"/>
      <c r="AU87" s="169"/>
      <c r="AV87" s="169"/>
      <c r="AW87" s="169"/>
      <c r="AX87" s="169"/>
      <c r="AY87" s="169"/>
      <c r="AZ87" s="11"/>
      <c r="BA87" s="11"/>
      <c r="BB87" s="11"/>
      <c r="BC87" s="11"/>
      <c r="BD87" s="11"/>
      <c r="BE87" s="11"/>
      <c r="BF87" s="11"/>
      <c r="BG87" s="11"/>
    </row>
    <row r="88" spans="2:59" ht="12.75" customHeight="1" thickBot="1">
      <c r="B88" s="1399"/>
      <c r="C88" s="1327"/>
      <c r="D88" s="1400"/>
      <c r="E88" s="1357" t="s">
        <v>6</v>
      </c>
      <c r="F88" s="1357" t="s">
        <v>7</v>
      </c>
      <c r="G88" s="1357" t="s">
        <v>8</v>
      </c>
      <c r="H88" s="1328" t="s">
        <v>494</v>
      </c>
      <c r="I88" s="1329" t="s">
        <v>495</v>
      </c>
      <c r="J88" s="1330" t="s">
        <v>496</v>
      </c>
      <c r="L88" s="11"/>
      <c r="M88" s="298"/>
      <c r="N88" s="11"/>
      <c r="O88" s="5"/>
      <c r="S88" s="38"/>
      <c r="T88" s="29"/>
      <c r="U88" s="29"/>
      <c r="V88" s="19"/>
      <c r="W88" s="19"/>
      <c r="X88" s="19"/>
      <c r="Y88" s="20"/>
      <c r="Z88" s="20"/>
      <c r="AA88" s="77"/>
      <c r="AB88" s="19"/>
      <c r="AC88" s="19"/>
      <c r="AD88" s="20"/>
      <c r="AE88" s="19"/>
      <c r="AF88" s="19"/>
      <c r="AG88" s="19"/>
      <c r="AH88" s="19"/>
      <c r="AI88" s="181"/>
      <c r="AJ88" s="181"/>
      <c r="AK88" s="181"/>
      <c r="AL88" s="383"/>
      <c r="AM88" s="181"/>
      <c r="AN88" s="299"/>
      <c r="AO88" s="198"/>
      <c r="AP88" s="909"/>
      <c r="AQ88" s="169"/>
      <c r="AR88" s="169"/>
      <c r="AS88" s="169"/>
      <c r="AT88" s="169"/>
      <c r="AU88" s="169"/>
      <c r="AV88" s="169"/>
      <c r="AW88" s="169"/>
      <c r="AX88" s="169"/>
      <c r="AY88" s="169"/>
      <c r="AZ88" s="11"/>
      <c r="BA88" s="11"/>
      <c r="BB88" s="11"/>
      <c r="BC88" s="11"/>
      <c r="BD88" s="11"/>
      <c r="BE88" s="11"/>
      <c r="BF88" s="11"/>
      <c r="BG88" s="11"/>
    </row>
    <row r="89" spans="2:59" ht="13.5" customHeight="1">
      <c r="B89" s="116"/>
      <c r="C89" s="1447" t="s">
        <v>346</v>
      </c>
      <c r="D89" s="1401"/>
      <c r="E89" s="1402"/>
      <c r="F89" s="1403"/>
      <c r="G89" s="1403"/>
      <c r="H89" s="1404"/>
      <c r="I89" s="1448"/>
      <c r="J89" s="1405"/>
      <c r="L89" s="38"/>
      <c r="M89" s="7"/>
      <c r="N89" s="15"/>
      <c r="O89" s="5"/>
      <c r="S89" s="38"/>
      <c r="T89" s="11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169"/>
      <c r="AJ89" s="169"/>
      <c r="AK89" s="169"/>
      <c r="AL89" s="169"/>
      <c r="AM89" s="169"/>
      <c r="AN89" s="169"/>
      <c r="AO89" s="198"/>
      <c r="AP89" s="909"/>
      <c r="AQ89" s="169"/>
      <c r="AR89" s="169"/>
      <c r="AS89" s="169"/>
      <c r="AT89" s="169"/>
      <c r="AU89" s="169"/>
      <c r="AV89" s="169"/>
      <c r="AW89" s="169"/>
      <c r="AX89" s="169"/>
      <c r="AY89" s="169"/>
      <c r="AZ89" s="11"/>
      <c r="BA89" s="11"/>
      <c r="BB89" s="11"/>
      <c r="BC89" s="11"/>
      <c r="BD89" s="11"/>
      <c r="BE89" s="11"/>
      <c r="BF89" s="11"/>
      <c r="BG89" s="11"/>
    </row>
    <row r="90" spans="2:59" ht="11.25" customHeight="1">
      <c r="B90" s="1324" t="s">
        <v>497</v>
      </c>
      <c r="C90" s="1455" t="s">
        <v>740</v>
      </c>
      <c r="D90" s="1409" t="s">
        <v>668</v>
      </c>
      <c r="E90" s="373">
        <v>9.5060000000000002</v>
      </c>
      <c r="F90" s="677">
        <v>8.0229999999999997</v>
      </c>
      <c r="G90" s="677">
        <v>12.7</v>
      </c>
      <c r="H90" s="411">
        <f>G90*4+F90*9+E90*4</f>
        <v>161.03100000000001</v>
      </c>
      <c r="I90" s="1332">
        <v>26</v>
      </c>
      <c r="J90" s="1669" t="s">
        <v>24</v>
      </c>
      <c r="L90" s="38"/>
      <c r="M90" s="61"/>
      <c r="N90" s="57"/>
      <c r="O90" s="5"/>
      <c r="S90" s="11"/>
      <c r="T90" s="286"/>
      <c r="U90" s="11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1"/>
      <c r="AI90" s="169"/>
      <c r="AJ90" s="169"/>
      <c r="AK90" s="169"/>
      <c r="AL90" s="169"/>
      <c r="AM90" s="169"/>
      <c r="AN90" s="169"/>
      <c r="AO90" s="169"/>
      <c r="AP90" s="909"/>
      <c r="AQ90" s="169"/>
      <c r="AR90" s="169"/>
      <c r="AS90" s="169"/>
      <c r="AT90" s="169"/>
      <c r="AU90" s="169"/>
      <c r="AV90" s="169"/>
      <c r="AW90" s="169"/>
      <c r="AX90" s="169"/>
      <c r="AY90" s="169"/>
      <c r="AZ90" s="11"/>
      <c r="BA90" s="11"/>
      <c r="BB90" s="11"/>
      <c r="BC90" s="11"/>
      <c r="BD90" s="11"/>
      <c r="BE90" s="11"/>
      <c r="BF90" s="11"/>
      <c r="BG90" s="11"/>
    </row>
    <row r="91" spans="2:59" ht="14.25" customHeight="1">
      <c r="B91" s="1336" t="s">
        <v>498</v>
      </c>
      <c r="C91" s="1674" t="s">
        <v>666</v>
      </c>
      <c r="D91" s="1446" t="s">
        <v>669</v>
      </c>
      <c r="E91" s="957">
        <v>3.6</v>
      </c>
      <c r="F91" s="689">
        <v>4.0048000000000004</v>
      </c>
      <c r="G91" s="957">
        <v>20.03</v>
      </c>
      <c r="H91" s="1331">
        <f t="shared" ref="H91:H96" si="3">G91*4+F91*9+E91*4</f>
        <v>130.56320000000002</v>
      </c>
      <c r="I91" s="1332">
        <v>29</v>
      </c>
      <c r="J91" s="1345" t="s">
        <v>354</v>
      </c>
      <c r="L91" s="38"/>
      <c r="M91" s="7"/>
      <c r="N91" s="15"/>
      <c r="O91" s="5"/>
      <c r="R91" s="184"/>
      <c r="S91" s="38"/>
      <c r="T91" s="7"/>
      <c r="U91" s="16"/>
      <c r="V91" s="11"/>
      <c r="W91" s="11"/>
      <c r="X91" s="11"/>
      <c r="Y91" s="11"/>
      <c r="Z91" s="1805"/>
      <c r="AA91" s="1805"/>
      <c r="AB91" s="1805"/>
      <c r="AC91" s="1805"/>
      <c r="AD91" s="52"/>
      <c r="AE91" s="376"/>
      <c r="AF91" s="52"/>
      <c r="AG91" s="52"/>
      <c r="AH91" s="255"/>
      <c r="AI91" s="169"/>
      <c r="AJ91" s="162"/>
      <c r="AK91" s="162"/>
      <c r="AL91" s="169"/>
      <c r="AM91" s="169"/>
      <c r="AN91" s="198"/>
      <c r="AO91" s="198"/>
      <c r="AP91" s="909"/>
      <c r="AQ91" s="169"/>
      <c r="AR91" s="169"/>
      <c r="AS91" s="169"/>
      <c r="AT91" s="169"/>
      <c r="AU91" s="169"/>
      <c r="AV91" s="169"/>
      <c r="AW91" s="169"/>
      <c r="AX91" s="169"/>
      <c r="AY91" s="169"/>
      <c r="AZ91" s="11"/>
      <c r="BA91" s="11"/>
      <c r="BB91" s="11"/>
      <c r="BC91" s="11"/>
      <c r="BD91" s="11"/>
      <c r="BE91" s="11"/>
      <c r="BF91" s="11"/>
      <c r="BG91" s="11"/>
    </row>
    <row r="92" spans="2:59" ht="14.25" customHeight="1">
      <c r="B92" s="1338" t="s">
        <v>16</v>
      </c>
      <c r="C92" s="1449" t="s">
        <v>667</v>
      </c>
      <c r="D92" s="1667"/>
      <c r="E92" s="670">
        <v>2.1669999999999998</v>
      </c>
      <c r="F92" s="671">
        <v>2.4870000000000001</v>
      </c>
      <c r="G92" s="672">
        <v>4.0069999999999997</v>
      </c>
      <c r="H92" s="673">
        <f t="shared" si="3"/>
        <v>47.079000000000001</v>
      </c>
      <c r="I92" s="1672"/>
      <c r="J92" s="1335" t="s">
        <v>144</v>
      </c>
      <c r="L92" s="38"/>
      <c r="M92" s="19"/>
      <c r="N92" s="1689"/>
      <c r="O92" s="5"/>
      <c r="R92" s="180"/>
      <c r="S92" s="38"/>
      <c r="T92" s="61"/>
      <c r="U92" s="152"/>
      <c r="V92" s="255"/>
      <c r="W92" s="1807"/>
      <c r="X92" s="255"/>
      <c r="Y92" s="151"/>
      <c r="Z92" s="255"/>
      <c r="AA92" s="255"/>
      <c r="AB92" s="1808"/>
      <c r="AC92" s="1807"/>
      <c r="AD92" s="255"/>
      <c r="AE92" s="1808"/>
      <c r="AF92" s="255"/>
      <c r="AG92" s="1809"/>
      <c r="AH92" s="255"/>
      <c r="AI92" s="169"/>
      <c r="AJ92" s="311"/>
      <c r="AK92" s="162"/>
      <c r="AL92" s="169"/>
      <c r="AM92" s="169"/>
      <c r="AN92" s="163"/>
      <c r="AO92" s="163"/>
      <c r="AP92" s="162"/>
      <c r="AQ92" s="169"/>
      <c r="AR92" s="169"/>
      <c r="AS92" s="169"/>
      <c r="AT92" s="169"/>
      <c r="AU92" s="169"/>
      <c r="AV92" s="169"/>
      <c r="AW92" s="169"/>
      <c r="AX92" s="169"/>
      <c r="AY92" s="169"/>
      <c r="AZ92" s="11"/>
      <c r="BA92" s="11"/>
      <c r="BB92" s="11"/>
      <c r="BC92" s="11"/>
      <c r="BD92" s="11"/>
      <c r="BE92" s="11"/>
      <c r="BF92" s="11"/>
      <c r="BG92" s="11"/>
    </row>
    <row r="93" spans="2:59" ht="15" customHeight="1">
      <c r="B93" s="1343" t="s">
        <v>503</v>
      </c>
      <c r="C93" s="1675" t="s">
        <v>545</v>
      </c>
      <c r="D93" s="1668">
        <v>200</v>
      </c>
      <c r="E93" s="959">
        <v>0.14499999999999999</v>
      </c>
      <c r="F93" s="671">
        <v>2.3E-2</v>
      </c>
      <c r="G93" s="671">
        <v>16.89</v>
      </c>
      <c r="H93" s="1334">
        <f t="shared" si="3"/>
        <v>68.346999999999994</v>
      </c>
      <c r="I93" s="1672">
        <v>51</v>
      </c>
      <c r="J93" s="1342" t="s">
        <v>546</v>
      </c>
      <c r="L93" s="38"/>
      <c r="M93" s="7"/>
      <c r="N93" s="16"/>
      <c r="O93" s="5"/>
      <c r="R93" s="162"/>
      <c r="S93" s="38"/>
      <c r="T93" s="7"/>
      <c r="U93" s="15"/>
      <c r="V93" s="11"/>
      <c r="W93" s="11"/>
      <c r="X93" s="11"/>
      <c r="Y93" s="11"/>
      <c r="Z93" s="52"/>
      <c r="AA93" s="255"/>
      <c r="AB93" s="255"/>
      <c r="AC93" s="255"/>
      <c r="AD93" s="255"/>
      <c r="AE93" s="255"/>
      <c r="AF93" s="255"/>
      <c r="AG93" s="255"/>
      <c r="AH93" s="255"/>
      <c r="AI93" s="169"/>
      <c r="AJ93" s="311"/>
      <c r="AK93" s="162"/>
      <c r="AL93" s="169"/>
      <c r="AM93" s="169"/>
      <c r="AN93" s="163"/>
      <c r="AO93" s="163"/>
      <c r="AP93" s="909"/>
      <c r="AQ93" s="169"/>
      <c r="AR93" s="169"/>
      <c r="AS93" s="169"/>
      <c r="AT93" s="169"/>
      <c r="AU93" s="169"/>
      <c r="AV93" s="169"/>
      <c r="AW93" s="169"/>
      <c r="AX93" s="169"/>
      <c r="AY93" s="169"/>
      <c r="AZ93" s="11"/>
      <c r="BA93" s="11"/>
      <c r="BB93" s="11"/>
      <c r="BC93" s="11"/>
      <c r="BD93" s="11"/>
      <c r="BE93" s="11"/>
      <c r="BF93" s="11"/>
      <c r="BG93" s="11"/>
    </row>
    <row r="94" spans="2:59" ht="17.25" customHeight="1">
      <c r="B94" s="1343"/>
      <c r="C94" s="844" t="s">
        <v>11</v>
      </c>
      <c r="D94" s="1413">
        <v>30</v>
      </c>
      <c r="E94" s="679">
        <v>1.53</v>
      </c>
      <c r="F94" s="290">
        <v>0.255</v>
      </c>
      <c r="G94" s="290">
        <v>15.276999999999999</v>
      </c>
      <c r="H94" s="291">
        <f t="shared" si="3"/>
        <v>69.522999999999996</v>
      </c>
      <c r="I94" s="1365">
        <v>43</v>
      </c>
      <c r="J94" s="1342" t="s">
        <v>10</v>
      </c>
      <c r="L94" s="38"/>
      <c r="M94" s="7"/>
      <c r="N94" s="16"/>
      <c r="O94" s="5"/>
      <c r="R94" s="180"/>
      <c r="S94" s="157"/>
      <c r="T94" s="7"/>
      <c r="U94" s="16"/>
      <c r="V94" s="52"/>
      <c r="W94" s="52"/>
      <c r="X94" s="52"/>
      <c r="Y94" s="151"/>
      <c r="Z94" s="1706"/>
      <c r="AA94" s="254"/>
      <c r="AB94" s="254"/>
      <c r="AC94" s="254"/>
      <c r="AD94" s="694"/>
      <c r="AE94" s="254"/>
      <c r="AF94" s="254"/>
      <c r="AG94" s="694"/>
      <c r="AH94" s="255"/>
      <c r="AI94" s="169"/>
      <c r="AJ94" s="162"/>
      <c r="AK94" s="162"/>
      <c r="AL94" s="169"/>
      <c r="AM94" s="169"/>
      <c r="AN94" s="198"/>
      <c r="AO94" s="198"/>
      <c r="AP94" s="909"/>
      <c r="AQ94" s="169"/>
      <c r="AR94" s="169"/>
      <c r="AS94" s="169"/>
      <c r="AT94" s="169"/>
      <c r="AU94" s="169"/>
      <c r="AV94" s="169"/>
      <c r="AW94" s="169"/>
      <c r="AX94" s="169"/>
      <c r="AY94" s="169"/>
      <c r="AZ94" s="11"/>
      <c r="BA94" s="11"/>
      <c r="BB94" s="11"/>
      <c r="BC94" s="11"/>
      <c r="BD94" s="11"/>
      <c r="BE94" s="11"/>
      <c r="BF94" s="11"/>
      <c r="BG94" s="11"/>
    </row>
    <row r="95" spans="2:59" ht="12" customHeight="1">
      <c r="B95" s="102"/>
      <c r="C95" s="844" t="s">
        <v>15</v>
      </c>
      <c r="D95" s="1409">
        <v>20</v>
      </c>
      <c r="E95" s="958">
        <v>1.1299999999999999</v>
      </c>
      <c r="F95" s="689">
        <v>0.24</v>
      </c>
      <c r="G95" s="689">
        <v>9.0370000000000008</v>
      </c>
      <c r="H95" s="667">
        <f t="shared" si="3"/>
        <v>42.828000000000003</v>
      </c>
      <c r="I95" s="1371">
        <v>42</v>
      </c>
      <c r="J95" s="1342" t="s">
        <v>10</v>
      </c>
      <c r="L95" s="1815"/>
      <c r="M95" s="7"/>
      <c r="N95" s="16"/>
      <c r="O95" s="5"/>
      <c r="R95" s="180"/>
      <c r="S95" s="180"/>
      <c r="T95" s="163"/>
      <c r="U95" s="16"/>
      <c r="V95" s="52"/>
      <c r="W95" s="52"/>
      <c r="X95" s="52"/>
      <c r="Y95" s="151"/>
      <c r="Z95" s="52"/>
      <c r="AA95" s="52"/>
      <c r="AB95" s="52"/>
      <c r="AC95" s="52"/>
      <c r="AD95" s="181"/>
      <c r="AE95" s="52"/>
      <c r="AF95" s="52"/>
      <c r="AG95" s="52"/>
      <c r="AH95" s="255"/>
      <c r="AI95" s="169"/>
      <c r="AJ95" s="162"/>
      <c r="AK95" s="162"/>
      <c r="AL95" s="169"/>
      <c r="AM95" s="169"/>
      <c r="AN95" s="198"/>
      <c r="AO95" s="198"/>
      <c r="AP95" s="909"/>
      <c r="AQ95" s="169"/>
      <c r="AR95" s="169"/>
      <c r="AS95" s="169"/>
      <c r="AT95" s="169"/>
      <c r="AU95" s="169"/>
      <c r="AV95" s="169"/>
      <c r="AW95" s="169"/>
      <c r="AX95" s="169"/>
      <c r="AY95" s="169"/>
      <c r="AZ95" s="11"/>
      <c r="BA95" s="11"/>
      <c r="BB95" s="11"/>
      <c r="BC95" s="11"/>
      <c r="BD95" s="11"/>
      <c r="BE95" s="11"/>
      <c r="BF95" s="11"/>
      <c r="BG95" s="11"/>
    </row>
    <row r="96" spans="2:59" ht="17.25" customHeight="1" thickBot="1">
      <c r="B96" s="102"/>
      <c r="C96" s="1453" t="s">
        <v>560</v>
      </c>
      <c r="D96" s="324">
        <v>100</v>
      </c>
      <c r="E96" s="687">
        <v>0.4</v>
      </c>
      <c r="F96" s="688">
        <v>0.4</v>
      </c>
      <c r="G96" s="689">
        <v>9.8000000000000007</v>
      </c>
      <c r="H96" s="667">
        <f t="shared" si="3"/>
        <v>44.400000000000006</v>
      </c>
      <c r="I96" s="1368">
        <v>45</v>
      </c>
      <c r="J96" s="1361" t="s">
        <v>544</v>
      </c>
      <c r="L96" s="11"/>
      <c r="M96" s="179"/>
      <c r="N96" s="11"/>
      <c r="O96" s="5"/>
      <c r="R96" s="180"/>
      <c r="S96" s="180"/>
      <c r="T96" s="163"/>
      <c r="U96" s="16"/>
      <c r="V96" s="52"/>
      <c r="W96" s="52"/>
      <c r="X96" s="52"/>
      <c r="Y96" s="151"/>
      <c r="Z96" s="52"/>
      <c r="AA96" s="52"/>
      <c r="AB96" s="52"/>
      <c r="AC96" s="52"/>
      <c r="AD96" s="52"/>
      <c r="AE96" s="52"/>
      <c r="AF96" s="52"/>
      <c r="AG96" s="52"/>
      <c r="AH96" s="255"/>
      <c r="AI96" s="169"/>
      <c r="AJ96" s="162"/>
      <c r="AK96" s="162"/>
      <c r="AL96" s="169"/>
      <c r="AM96" s="169"/>
      <c r="AN96" s="256"/>
      <c r="AO96" s="198"/>
      <c r="AP96" s="909"/>
      <c r="AQ96" s="169"/>
      <c r="AR96" s="169"/>
      <c r="AS96" s="169"/>
      <c r="AT96" s="169"/>
      <c r="AU96" s="169"/>
      <c r="AV96" s="169"/>
      <c r="AW96" s="169"/>
      <c r="AX96" s="169"/>
      <c r="AY96" s="169"/>
      <c r="AZ96" s="11"/>
      <c r="BA96" s="11"/>
      <c r="BB96" s="11"/>
      <c r="BC96" s="11"/>
      <c r="BD96" s="11"/>
      <c r="BE96" s="11"/>
      <c r="BF96" s="11"/>
      <c r="BG96" s="11"/>
    </row>
    <row r="97" spans="2:59" ht="14.25" customHeight="1">
      <c r="B97" s="1416" t="s">
        <v>674</v>
      </c>
      <c r="D97" s="242"/>
      <c r="E97" s="1417">
        <f>SUM(E90:E96)</f>
        <v>18.477999999999998</v>
      </c>
      <c r="F97" s="1418">
        <f>SUM(F90:F96)</f>
        <v>15.4328</v>
      </c>
      <c r="G97" s="1419">
        <f>SUM(G90:G96)</f>
        <v>87.741</v>
      </c>
      <c r="H97" s="1420">
        <f>SUM(H90:H96)</f>
        <v>563.77119999999991</v>
      </c>
      <c r="I97" s="1421" t="s">
        <v>501</v>
      </c>
      <c r="J97" s="1346"/>
      <c r="L97" s="1529"/>
      <c r="M97" s="298"/>
      <c r="N97" s="11"/>
      <c r="O97" s="5"/>
      <c r="R97" s="184"/>
      <c r="S97" s="11"/>
      <c r="T97" s="1806"/>
      <c r="U97" s="5"/>
      <c r="V97" s="54"/>
      <c r="W97" s="54"/>
      <c r="X97" s="54"/>
      <c r="Y97" s="1000"/>
      <c r="Z97" s="54"/>
      <c r="AA97" s="54"/>
      <c r="AB97" s="54"/>
      <c r="AC97" s="54"/>
      <c r="AD97" s="54"/>
      <c r="AE97" s="933"/>
      <c r="AF97" s="54"/>
      <c r="AG97" s="54"/>
      <c r="AH97" s="152"/>
      <c r="AI97" s="169"/>
      <c r="AJ97" s="162"/>
      <c r="AK97" s="162"/>
      <c r="AL97" s="169"/>
      <c r="AM97" s="169"/>
      <c r="AN97" s="198"/>
      <c r="AO97" s="198"/>
      <c r="AP97" s="909"/>
      <c r="AQ97" s="169"/>
      <c r="AR97" s="169"/>
      <c r="AS97" s="169"/>
      <c r="AT97" s="169"/>
      <c r="AU97" s="169"/>
      <c r="AV97" s="169"/>
      <c r="AW97" s="169"/>
      <c r="AX97" s="169"/>
      <c r="AY97" s="169"/>
      <c r="AZ97" s="11"/>
      <c r="BA97" s="11"/>
      <c r="BB97" s="11"/>
      <c r="BC97" s="11"/>
      <c r="BD97" s="11"/>
      <c r="BE97" s="11"/>
      <c r="BF97" s="11"/>
      <c r="BG97" s="11"/>
    </row>
    <row r="98" spans="2:59" ht="14.25" customHeight="1" thickBot="1">
      <c r="B98" s="102"/>
      <c r="E98" s="1422"/>
      <c r="F98" s="1423"/>
      <c r="G98" s="1424"/>
      <c r="H98" s="1425"/>
      <c r="I98" s="1426" t="s">
        <v>664</v>
      </c>
      <c r="J98" s="1347">
        <f>D96+D95+D94+D93+80+20+80+70</f>
        <v>600</v>
      </c>
      <c r="L98" s="1529"/>
      <c r="M98" s="7"/>
      <c r="N98" s="1689"/>
      <c r="O98" s="5"/>
      <c r="R98" s="169"/>
      <c r="S98" s="11"/>
      <c r="T98" s="286"/>
      <c r="U98" s="11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11"/>
      <c r="AI98" s="169"/>
      <c r="AJ98" s="162"/>
      <c r="AK98" s="162"/>
      <c r="AL98" s="169"/>
      <c r="AM98" s="169"/>
      <c r="AN98" s="198"/>
      <c r="AO98" s="198"/>
      <c r="AP98" s="909"/>
      <c r="AQ98" s="169"/>
      <c r="AR98" s="169"/>
      <c r="AS98" s="169"/>
      <c r="AT98" s="169"/>
      <c r="AU98" s="169"/>
      <c r="AV98" s="169"/>
      <c r="AW98" s="169"/>
      <c r="AX98" s="169"/>
      <c r="AY98" s="169"/>
      <c r="AZ98" s="11"/>
      <c r="BA98" s="11"/>
      <c r="BB98" s="11"/>
      <c r="BC98" s="11"/>
      <c r="BD98" s="11"/>
      <c r="BE98" s="11"/>
      <c r="BF98" s="11"/>
      <c r="BG98" s="11"/>
    </row>
    <row r="99" spans="2:59" ht="13.5" customHeight="1">
      <c r="B99" s="102"/>
      <c r="C99" s="274" t="s">
        <v>234</v>
      </c>
      <c r="D99" s="116"/>
      <c r="E99" s="66"/>
      <c r="F99" s="1427"/>
      <c r="G99" s="1427"/>
      <c r="H99" s="1427"/>
      <c r="I99" s="1429"/>
      <c r="J99" s="1429"/>
      <c r="L99" s="53"/>
      <c r="M99" s="7"/>
      <c r="N99" s="16"/>
      <c r="O99" s="5"/>
      <c r="R99" s="188"/>
      <c r="S99" s="194"/>
      <c r="T99" s="163"/>
      <c r="U99" s="693"/>
      <c r="V99" s="52"/>
      <c r="W99" s="52"/>
      <c r="X99" s="52"/>
      <c r="Y99" s="151"/>
      <c r="Z99" s="1805"/>
      <c r="AA99" s="1805"/>
      <c r="AB99" s="1805"/>
      <c r="AC99" s="1805"/>
      <c r="AD99" s="52"/>
      <c r="AE99" s="376"/>
      <c r="AF99" s="52"/>
      <c r="AG99" s="52"/>
      <c r="AH99" s="1732"/>
      <c r="AI99" s="169"/>
      <c r="AJ99" s="350"/>
      <c r="AK99" s="350"/>
      <c r="AL99" s="169"/>
      <c r="AM99" s="169"/>
      <c r="AN99" s="198"/>
      <c r="AO99" s="198"/>
      <c r="AP99" s="1039"/>
      <c r="AQ99" s="169"/>
      <c r="AR99" s="169"/>
      <c r="AS99" s="169"/>
      <c r="AT99" s="169"/>
      <c r="AU99" s="169"/>
      <c r="AV99" s="169"/>
      <c r="AW99" s="169"/>
      <c r="AX99" s="169"/>
      <c r="AY99" s="169"/>
      <c r="AZ99" s="11"/>
      <c r="BA99" s="11"/>
      <c r="BB99" s="11"/>
      <c r="BC99" s="11"/>
      <c r="BD99" s="11"/>
      <c r="BE99" s="11"/>
      <c r="BF99" s="11"/>
      <c r="BG99" s="11"/>
    </row>
    <row r="100" spans="2:59" ht="15" customHeight="1">
      <c r="B100" s="102"/>
      <c r="C100" s="1676" t="s">
        <v>275</v>
      </c>
      <c r="D100" s="1413">
        <v>200</v>
      </c>
      <c r="E100" s="373">
        <v>3.59</v>
      </c>
      <c r="F100" s="677">
        <v>4.79</v>
      </c>
      <c r="G100" s="677">
        <v>10.176</v>
      </c>
      <c r="H100" s="1340">
        <f t="shared" ref="H100:H105" si="4">G100*4+F100*9+E100*4</f>
        <v>98.173999999999992</v>
      </c>
      <c r="I100" s="1442">
        <v>6</v>
      </c>
      <c r="J100" s="1335" t="s">
        <v>731</v>
      </c>
      <c r="L100" s="53"/>
      <c r="M100" s="7"/>
      <c r="N100" s="16"/>
      <c r="O100" s="5"/>
      <c r="R100" s="187"/>
      <c r="S100" s="37"/>
      <c r="T100" s="7"/>
      <c r="U100" s="16"/>
      <c r="V100" s="52"/>
      <c r="W100" s="52"/>
      <c r="X100" s="52"/>
      <c r="Y100" s="151"/>
      <c r="Z100" s="52"/>
      <c r="AA100" s="52"/>
      <c r="AB100" s="52"/>
      <c r="AC100" s="52"/>
      <c r="AD100" s="52"/>
      <c r="AE100" s="52"/>
      <c r="AF100" s="52"/>
      <c r="AG100" s="52"/>
      <c r="AH100" s="1732"/>
      <c r="AI100" s="169"/>
      <c r="AJ100" s="350"/>
      <c r="AK100" s="350"/>
      <c r="AL100" s="169"/>
      <c r="AM100" s="169"/>
      <c r="AN100" s="198"/>
      <c r="AO100" s="198"/>
      <c r="AP100" s="909"/>
      <c r="AQ100" s="169"/>
      <c r="AR100" s="169"/>
      <c r="AS100" s="169"/>
      <c r="AT100" s="169"/>
      <c r="AU100" s="169"/>
      <c r="AV100" s="169"/>
      <c r="AW100" s="169"/>
      <c r="AX100" s="169"/>
      <c r="AY100" s="169"/>
      <c r="AZ100" s="11"/>
      <c r="BA100" s="11"/>
      <c r="BB100" s="11"/>
      <c r="BC100" s="11"/>
      <c r="BD100" s="11"/>
      <c r="BE100" s="11"/>
      <c r="BF100" s="11"/>
      <c r="BG100" s="11"/>
    </row>
    <row r="101" spans="2:59" ht="15" customHeight="1">
      <c r="B101" s="102"/>
      <c r="C101" s="1412" t="s">
        <v>281</v>
      </c>
      <c r="D101" s="1413" t="s">
        <v>397</v>
      </c>
      <c r="E101" s="680">
        <v>11.859</v>
      </c>
      <c r="F101" s="1358">
        <v>9.9306000000000001</v>
      </c>
      <c r="G101" s="1359">
        <v>11.051</v>
      </c>
      <c r="H101" s="1331">
        <f t="shared" si="4"/>
        <v>181.0154</v>
      </c>
      <c r="I101" s="1444">
        <v>24</v>
      </c>
      <c r="J101" s="1342" t="s">
        <v>280</v>
      </c>
      <c r="L101" s="11"/>
      <c r="M101" s="678"/>
      <c r="N101" s="11"/>
      <c r="O101" s="5"/>
      <c r="R101" s="180"/>
      <c r="S101" s="38"/>
      <c r="T101" s="7"/>
      <c r="U101" s="16"/>
      <c r="V101" s="254"/>
      <c r="W101" s="254"/>
      <c r="X101" s="1706"/>
      <c r="Y101" s="151"/>
      <c r="Z101" s="1805"/>
      <c r="AA101" s="1805"/>
      <c r="AB101" s="1805"/>
      <c r="AC101" s="1805"/>
      <c r="AD101" s="52"/>
      <c r="AE101" s="376"/>
      <c r="AF101" s="52"/>
      <c r="AG101" s="52"/>
      <c r="AH101" s="1807"/>
      <c r="AI101" s="169"/>
      <c r="AJ101" s="162"/>
      <c r="AK101" s="162"/>
      <c r="AL101" s="169"/>
      <c r="AM101" s="169"/>
      <c r="AN101" s="198"/>
      <c r="AO101" s="198"/>
      <c r="AP101" s="909"/>
      <c r="AQ101" s="169"/>
      <c r="AR101" s="169"/>
      <c r="AS101" s="169"/>
      <c r="AT101" s="169"/>
      <c r="AU101" s="169"/>
      <c r="AV101" s="169"/>
      <c r="AW101" s="169"/>
      <c r="AX101" s="169"/>
      <c r="AY101" s="169"/>
      <c r="AZ101" s="11"/>
      <c r="BA101" s="11"/>
      <c r="BB101" s="11"/>
      <c r="BC101" s="11"/>
      <c r="BD101" s="11"/>
      <c r="BE101" s="11"/>
      <c r="BF101" s="11"/>
      <c r="BG101" s="11"/>
    </row>
    <row r="102" spans="2:59" ht="13.5" customHeight="1">
      <c r="B102" s="102"/>
      <c r="C102" s="1677" t="s">
        <v>672</v>
      </c>
      <c r="D102" s="1409" t="s">
        <v>729</v>
      </c>
      <c r="E102" s="664">
        <v>2.5461</v>
      </c>
      <c r="F102" s="665">
        <v>6.1675000000000004</v>
      </c>
      <c r="G102" s="666">
        <v>21.67</v>
      </c>
      <c r="H102" s="1331">
        <f t="shared" si="4"/>
        <v>152.37190000000001</v>
      </c>
      <c r="I102" s="1444">
        <v>32</v>
      </c>
      <c r="J102" s="1345" t="s">
        <v>671</v>
      </c>
      <c r="L102" s="38"/>
      <c r="M102" s="7"/>
      <c r="N102" s="152"/>
      <c r="O102" s="5"/>
      <c r="R102" s="180"/>
      <c r="S102" s="157"/>
      <c r="T102" s="7"/>
      <c r="U102" s="16"/>
      <c r="V102" s="254"/>
      <c r="W102" s="254"/>
      <c r="X102" s="1706"/>
      <c r="Y102" s="151"/>
      <c r="Z102" s="1805"/>
      <c r="AA102" s="1805"/>
      <c r="AB102" s="1805"/>
      <c r="AC102" s="1805"/>
      <c r="AD102" s="52"/>
      <c r="AE102" s="376"/>
      <c r="AF102" s="52"/>
      <c r="AG102" s="52"/>
      <c r="AH102" s="1807"/>
      <c r="AI102" s="169"/>
      <c r="AJ102" s="350"/>
      <c r="AK102" s="350"/>
      <c r="AL102" s="169"/>
      <c r="AM102" s="169"/>
      <c r="AN102" s="198"/>
      <c r="AO102" s="198"/>
      <c r="AP102" s="909"/>
      <c r="AQ102" s="169"/>
      <c r="AR102" s="169"/>
      <c r="AS102" s="169"/>
      <c r="AT102" s="169"/>
      <c r="AU102" s="169"/>
      <c r="AV102" s="169"/>
      <c r="AW102" s="169"/>
      <c r="AX102" s="169"/>
      <c r="AY102" s="169"/>
      <c r="AZ102" s="11"/>
      <c r="BA102" s="11"/>
      <c r="BB102" s="11"/>
      <c r="BC102" s="11"/>
      <c r="BD102" s="11"/>
      <c r="BE102" s="11"/>
      <c r="BF102" s="11"/>
      <c r="BG102" s="11"/>
    </row>
    <row r="103" spans="2:59" ht="17.25" customHeight="1">
      <c r="B103" s="102"/>
      <c r="C103" s="1678" t="s">
        <v>673</v>
      </c>
      <c r="D103" s="1407"/>
      <c r="E103" s="670">
        <v>1.0900000000000001</v>
      </c>
      <c r="F103" s="671">
        <v>1.39</v>
      </c>
      <c r="G103" s="672">
        <v>6.14</v>
      </c>
      <c r="H103" s="1334">
        <f t="shared" si="4"/>
        <v>41.43</v>
      </c>
      <c r="I103" s="1442"/>
      <c r="J103" s="1335" t="s">
        <v>265</v>
      </c>
      <c r="L103" s="53"/>
      <c r="M103" s="7"/>
      <c r="N103" s="16"/>
      <c r="O103" s="5"/>
      <c r="R103" s="180"/>
      <c r="S103" s="38"/>
      <c r="T103" s="7"/>
      <c r="U103" s="16"/>
      <c r="V103" s="52"/>
      <c r="W103" s="52"/>
      <c r="X103" s="52"/>
      <c r="Y103" s="151"/>
      <c r="Z103" s="52"/>
      <c r="AA103" s="52"/>
      <c r="AB103" s="52"/>
      <c r="AC103" s="52"/>
      <c r="AD103" s="181"/>
      <c r="AE103" s="52"/>
      <c r="AF103" s="52"/>
      <c r="AG103" s="52"/>
      <c r="AH103" s="255"/>
      <c r="AI103" s="169"/>
      <c r="AJ103" s="162"/>
      <c r="AK103" s="162"/>
      <c r="AL103" s="169"/>
      <c r="AM103" s="169"/>
      <c r="AN103" s="601"/>
      <c r="AO103" s="198"/>
      <c r="AP103" s="909"/>
      <c r="AQ103" s="169"/>
      <c r="AR103" s="169"/>
      <c r="AS103" s="169"/>
      <c r="AT103" s="169"/>
      <c r="AU103" s="169"/>
      <c r="AV103" s="169"/>
      <c r="AW103" s="169"/>
      <c r="AX103" s="169"/>
      <c r="AY103" s="169"/>
      <c r="AZ103" s="11"/>
      <c r="BA103" s="11"/>
      <c r="BB103" s="11"/>
      <c r="BC103" s="11"/>
      <c r="BD103" s="11"/>
      <c r="BE103" s="11"/>
      <c r="BF103" s="11"/>
      <c r="BG103" s="11"/>
    </row>
    <row r="104" spans="2:59" ht="17.25" customHeight="1">
      <c r="B104" s="102"/>
      <c r="C104" s="1412" t="s">
        <v>499</v>
      </c>
      <c r="D104" s="1413">
        <v>200</v>
      </c>
      <c r="E104" s="373">
        <v>0.66200000000000003</v>
      </c>
      <c r="F104" s="677">
        <v>0.09</v>
      </c>
      <c r="G104" s="677">
        <v>24.969000000000001</v>
      </c>
      <c r="H104" s="1334">
        <f t="shared" si="4"/>
        <v>103.334</v>
      </c>
      <c r="I104" s="1679">
        <v>46</v>
      </c>
      <c r="J104" s="1342" t="s">
        <v>17</v>
      </c>
      <c r="L104" s="53"/>
      <c r="M104" s="7"/>
      <c r="N104" s="16"/>
      <c r="O104" s="5"/>
      <c r="R104" s="180"/>
      <c r="S104" s="157"/>
      <c r="T104" s="7"/>
      <c r="U104" s="16"/>
      <c r="V104" s="52"/>
      <c r="W104" s="52"/>
      <c r="X104" s="52"/>
      <c r="Y104" s="151"/>
      <c r="Z104" s="52"/>
      <c r="AA104" s="52"/>
      <c r="AB104" s="52"/>
      <c r="AC104" s="52"/>
      <c r="AD104" s="181"/>
      <c r="AE104" s="52"/>
      <c r="AF104" s="52"/>
      <c r="AG104" s="52"/>
      <c r="AH104" s="255"/>
      <c r="AI104" s="169"/>
      <c r="AJ104" s="162"/>
      <c r="AK104" s="162"/>
      <c r="AL104" s="169"/>
      <c r="AM104" s="169"/>
      <c r="AN104" s="198"/>
      <c r="AO104" s="198"/>
      <c r="AP104" s="909"/>
      <c r="AQ104" s="169"/>
      <c r="AR104" s="169"/>
      <c r="AS104" s="169"/>
      <c r="AT104" s="169"/>
      <c r="AU104" s="169"/>
      <c r="AV104" s="169"/>
      <c r="AW104" s="169"/>
      <c r="AX104" s="169"/>
      <c r="AY104" s="169"/>
      <c r="AZ104" s="11"/>
      <c r="BA104" s="11"/>
      <c r="BB104" s="11"/>
      <c r="BC104" s="11"/>
      <c r="BD104" s="11"/>
      <c r="BE104" s="11"/>
      <c r="BF104" s="11"/>
      <c r="BG104" s="11"/>
    </row>
    <row r="105" spans="2:59" ht="18" customHeight="1">
      <c r="B105" s="102"/>
      <c r="C105" s="1412" t="s">
        <v>11</v>
      </c>
      <c r="D105" s="1413">
        <v>30</v>
      </c>
      <c r="E105" s="679">
        <v>1.53</v>
      </c>
      <c r="F105" s="290">
        <v>0.255</v>
      </c>
      <c r="G105" s="290">
        <v>15.276999999999999</v>
      </c>
      <c r="H105" s="291">
        <f t="shared" si="4"/>
        <v>69.522999999999996</v>
      </c>
      <c r="I105" s="1365">
        <v>43</v>
      </c>
      <c r="J105" s="1342" t="s">
        <v>10</v>
      </c>
      <c r="L105" s="53"/>
      <c r="M105" s="7"/>
      <c r="N105" s="16"/>
      <c r="O105" s="5"/>
      <c r="R105" s="40"/>
      <c r="S105" s="157"/>
      <c r="T105" s="7"/>
      <c r="U105" s="16"/>
      <c r="V105" s="52"/>
      <c r="W105" s="52"/>
      <c r="X105" s="52"/>
      <c r="Y105" s="151"/>
      <c r="Z105" s="52"/>
      <c r="AA105" s="52"/>
      <c r="AB105" s="52"/>
      <c r="AC105" s="52"/>
      <c r="AD105" s="52"/>
      <c r="AE105" s="52"/>
      <c r="AF105" s="52"/>
      <c r="AG105" s="52"/>
      <c r="AH105" s="255"/>
      <c r="AI105" s="169"/>
      <c r="AJ105" s="162"/>
      <c r="AK105" s="162"/>
      <c r="AL105" s="169"/>
      <c r="AM105" s="169"/>
      <c r="AN105" s="198"/>
      <c r="AO105" s="198"/>
      <c r="AP105" s="909"/>
      <c r="AQ105" s="169"/>
      <c r="AR105" s="169"/>
      <c r="AS105" s="169"/>
      <c r="AT105" s="169"/>
      <c r="AU105" s="169"/>
      <c r="AV105" s="169"/>
      <c r="AW105" s="169"/>
      <c r="AX105" s="169"/>
      <c r="AY105" s="169"/>
      <c r="AZ105" s="11"/>
      <c r="BA105" s="11"/>
      <c r="BB105" s="11"/>
      <c r="BC105" s="11"/>
      <c r="BD105" s="11"/>
      <c r="BE105" s="11"/>
      <c r="BF105" s="11"/>
      <c r="BG105" s="11"/>
    </row>
    <row r="106" spans="2:59" ht="15.75" customHeight="1" thickBot="1">
      <c r="B106" s="104"/>
      <c r="C106" s="1414" t="s">
        <v>12</v>
      </c>
      <c r="D106" s="1415">
        <v>20</v>
      </c>
      <c r="E106" s="958">
        <v>1.1299999999999999</v>
      </c>
      <c r="F106" s="689">
        <v>0.24</v>
      </c>
      <c r="G106" s="689">
        <v>9.0370000000000008</v>
      </c>
      <c r="H106" s="1331">
        <f>G106*4+F106*9+E106*4</f>
        <v>42.828000000000003</v>
      </c>
      <c r="I106" s="1371">
        <v>42</v>
      </c>
      <c r="J106" s="1342" t="s">
        <v>10</v>
      </c>
      <c r="L106" s="53"/>
      <c r="M106" s="7"/>
      <c r="N106" s="16"/>
      <c r="R106" s="181"/>
      <c r="S106" s="1815"/>
      <c r="T106" s="7"/>
      <c r="U106" s="16"/>
      <c r="V106" s="52"/>
      <c r="W106" s="254"/>
      <c r="X106" s="52"/>
      <c r="Y106" s="151"/>
      <c r="Z106" s="52"/>
      <c r="AA106" s="52"/>
      <c r="AB106" s="52"/>
      <c r="AC106" s="52"/>
      <c r="AD106" s="52"/>
      <c r="AE106" s="52"/>
      <c r="AF106" s="376"/>
      <c r="AG106" s="52"/>
      <c r="AH106" s="255"/>
      <c r="AI106" s="169"/>
      <c r="AJ106" s="162"/>
      <c r="AK106" s="162"/>
      <c r="AL106" s="169"/>
      <c r="AM106" s="169"/>
      <c r="AN106" s="198"/>
      <c r="AO106" s="198"/>
      <c r="AP106" s="909"/>
      <c r="AQ106" s="169"/>
      <c r="AR106" s="169"/>
      <c r="AS106" s="169"/>
      <c r="AT106" s="169"/>
      <c r="AU106" s="169"/>
      <c r="AV106" s="169"/>
      <c r="AW106" s="169"/>
      <c r="AX106" s="169"/>
      <c r="AY106" s="169"/>
      <c r="AZ106" s="11"/>
      <c r="BA106" s="11"/>
      <c r="BB106" s="11"/>
      <c r="BC106" s="11"/>
      <c r="BD106" s="11"/>
      <c r="BE106" s="11"/>
      <c r="BF106" s="11"/>
      <c r="BG106" s="11"/>
    </row>
    <row r="107" spans="2:59" ht="12.75" customHeight="1" thickBot="1">
      <c r="B107" s="1435" t="s">
        <v>525</v>
      </c>
      <c r="C107" s="42"/>
      <c r="D107" s="56"/>
      <c r="E107" s="1436">
        <f>SUM(E100:E106)</f>
        <v>22.4071</v>
      </c>
      <c r="F107" s="1418">
        <f>SUM(F100:F106)</f>
        <v>22.863099999999999</v>
      </c>
      <c r="G107" s="1437">
        <f>SUM(G100:G106)</f>
        <v>98.320000000000007</v>
      </c>
      <c r="H107" s="1438">
        <f>SUM(H100:H106)</f>
        <v>688.67629999999997</v>
      </c>
      <c r="I107" s="1439" t="s">
        <v>501</v>
      </c>
      <c r="J107" s="1346"/>
      <c r="L107" s="11"/>
      <c r="M107" s="179"/>
      <c r="N107" s="11"/>
      <c r="R107" s="181"/>
      <c r="S107" s="11"/>
      <c r="T107" s="1806"/>
      <c r="U107" s="5"/>
      <c r="V107" s="54"/>
      <c r="W107" s="54"/>
      <c r="X107" s="54"/>
      <c r="Y107" s="1000"/>
      <c r="Z107" s="54"/>
      <c r="AA107" s="54"/>
      <c r="AB107" s="54"/>
      <c r="AC107" s="54"/>
      <c r="AD107" s="54"/>
      <c r="AE107" s="933"/>
      <c r="AF107" s="54"/>
      <c r="AG107" s="54"/>
      <c r="AH107" s="57"/>
      <c r="AI107" s="169"/>
      <c r="AJ107" s="169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69"/>
      <c r="AZ107" s="11"/>
      <c r="BA107" s="11"/>
      <c r="BB107" s="11"/>
      <c r="BC107" s="11"/>
      <c r="BD107" s="11"/>
      <c r="BE107" s="11"/>
      <c r="BF107" s="11"/>
      <c r="BG107" s="11"/>
    </row>
    <row r="108" spans="2:59" ht="16.5" customHeight="1" thickBot="1">
      <c r="B108" s="910"/>
      <c r="C108" s="42" t="s">
        <v>675</v>
      </c>
      <c r="D108" s="43"/>
      <c r="E108" s="237">
        <f>E97+E107</f>
        <v>40.885099999999994</v>
      </c>
      <c r="F108" s="413">
        <f>F97+F107</f>
        <v>38.295900000000003</v>
      </c>
      <c r="G108" s="413">
        <f>G97+G107</f>
        <v>186.06100000000001</v>
      </c>
      <c r="H108" s="414">
        <f t="shared" ref="H108" si="5">H97+H107</f>
        <v>1252.4474999999998</v>
      </c>
      <c r="I108" s="1440" t="s">
        <v>502</v>
      </c>
      <c r="J108" s="1323">
        <f>D100+D104+D105+D106+100+20+115+50</f>
        <v>735</v>
      </c>
      <c r="L108" s="5"/>
      <c r="M108" s="5"/>
      <c r="N108" s="5"/>
      <c r="S108" s="155"/>
      <c r="T108" s="899"/>
      <c r="U108" s="162"/>
      <c r="V108" s="11"/>
      <c r="W108" s="11"/>
      <c r="X108" s="11"/>
      <c r="Y108" s="11"/>
      <c r="Z108" s="1681"/>
      <c r="AA108" s="1681"/>
      <c r="AB108" s="1810"/>
      <c r="AC108" s="1681"/>
      <c r="AD108" s="1810"/>
      <c r="AE108" s="1810"/>
      <c r="AF108" s="1681"/>
      <c r="AG108" s="1681"/>
      <c r="AH108" s="1681"/>
      <c r="AI108" s="169"/>
      <c r="AJ108" s="169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69"/>
      <c r="AZ108" s="11"/>
      <c r="BA108" s="11"/>
      <c r="BB108" s="11"/>
      <c r="BC108" s="11"/>
      <c r="BD108" s="11"/>
      <c r="BE108" s="11"/>
      <c r="BF108" s="11"/>
      <c r="BG108" s="11"/>
    </row>
    <row r="109" spans="2:59" ht="12.75" customHeight="1" thickBot="1">
      <c r="B109" s="45"/>
      <c r="C109" s="46" t="s">
        <v>14</v>
      </c>
      <c r="D109" s="47"/>
      <c r="E109" s="415">
        <v>38.5</v>
      </c>
      <c r="F109" s="416">
        <v>39.5</v>
      </c>
      <c r="G109" s="701">
        <v>167.5</v>
      </c>
      <c r="H109" s="1662">
        <v>1175</v>
      </c>
      <c r="I109" s="1426" t="s">
        <v>665</v>
      </c>
      <c r="J109" s="1382"/>
      <c r="R109" s="15"/>
      <c r="S109" s="169"/>
      <c r="T109" s="903"/>
      <c r="U109" s="169"/>
      <c r="V109" s="11"/>
      <c r="W109" s="11"/>
      <c r="X109" s="11"/>
      <c r="Y109" s="11"/>
      <c r="Z109" s="1811"/>
      <c r="AA109" s="1812"/>
      <c r="AB109" s="1812"/>
      <c r="AC109" s="1812"/>
      <c r="AD109" s="1813"/>
      <c r="AE109" s="1813"/>
      <c r="AF109" s="1780"/>
      <c r="AG109" s="1780"/>
      <c r="AH109" s="1814"/>
      <c r="AI109" s="169"/>
      <c r="AJ109" s="169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69"/>
      <c r="AZ109" s="11"/>
      <c r="BA109" s="11"/>
      <c r="BB109" s="11"/>
      <c r="BC109" s="11"/>
      <c r="BD109" s="11"/>
      <c r="BE109" s="11"/>
      <c r="BF109" s="11"/>
      <c r="BG109" s="11"/>
    </row>
    <row r="110" spans="2:59" ht="14.25" customHeight="1">
      <c r="R110" s="28"/>
      <c r="S110" s="169"/>
      <c r="T110" s="169"/>
      <c r="U110" s="186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11"/>
      <c r="AI110" s="169"/>
      <c r="AJ110" s="169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69"/>
      <c r="AZ110" s="11"/>
      <c r="BA110" s="11"/>
      <c r="BB110" s="11"/>
      <c r="BC110" s="11"/>
      <c r="BD110" s="11"/>
      <c r="BE110" s="11"/>
      <c r="BF110" s="11"/>
      <c r="BG110" s="11"/>
    </row>
    <row r="111" spans="2:59" ht="15" customHeight="1">
      <c r="R111" s="37"/>
      <c r="S111" s="11"/>
      <c r="T111" s="11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11"/>
      <c r="AI111" s="169"/>
      <c r="AJ111" s="154"/>
      <c r="AK111" s="162"/>
      <c r="AL111" s="162"/>
      <c r="AM111" s="162"/>
      <c r="AN111" s="162"/>
      <c r="AO111" s="162"/>
      <c r="AP111" s="162"/>
      <c r="AQ111" s="162"/>
      <c r="AR111" s="162"/>
      <c r="AS111" s="169"/>
      <c r="AT111" s="169"/>
      <c r="AU111" s="169"/>
      <c r="AV111" s="169"/>
      <c r="AW111" s="169"/>
      <c r="AX111" s="169"/>
      <c r="AY111" s="169"/>
      <c r="AZ111" s="11"/>
      <c r="BA111" s="11"/>
      <c r="BB111" s="11"/>
      <c r="BC111" s="11"/>
      <c r="BD111" s="11"/>
      <c r="BE111" s="11"/>
      <c r="BF111" s="11"/>
      <c r="BG111" s="11"/>
    </row>
    <row r="112" spans="2:59" ht="14.25" customHeight="1">
      <c r="R112" s="38"/>
      <c r="S112" s="11"/>
      <c r="T112" s="11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11"/>
      <c r="AI112" s="169"/>
      <c r="AJ112" s="169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69"/>
      <c r="AZ112" s="11"/>
      <c r="BA112" s="11"/>
      <c r="BB112" s="11"/>
      <c r="BC112" s="11"/>
      <c r="BD112" s="11"/>
      <c r="BE112" s="11"/>
      <c r="BF112" s="11"/>
      <c r="BG112" s="11"/>
    </row>
    <row r="113" spans="2:59" ht="13.5" customHeight="1">
      <c r="R113" s="16"/>
      <c r="S113" s="11"/>
      <c r="T113" s="11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11"/>
      <c r="AI113" s="169"/>
      <c r="AJ113" s="162"/>
      <c r="AK113" s="162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69"/>
      <c r="AZ113" s="11"/>
      <c r="BA113" s="11"/>
      <c r="BB113" s="11"/>
      <c r="BC113" s="11"/>
      <c r="BD113" s="11"/>
      <c r="BE113" s="11"/>
      <c r="BF113" s="11"/>
      <c r="BG113" s="11"/>
    </row>
    <row r="114" spans="2:59" ht="11.25" customHeight="1">
      <c r="R114" s="52"/>
      <c r="S114" s="11"/>
      <c r="T114" s="11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11"/>
      <c r="AI114" s="169"/>
      <c r="AJ114" s="169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69"/>
      <c r="AZ114" s="11"/>
      <c r="BA114" s="11"/>
      <c r="BB114" s="11"/>
      <c r="BC114" s="11"/>
      <c r="BD114" s="11"/>
      <c r="BE114" s="11"/>
      <c r="BF114" s="11"/>
      <c r="BG114" s="11"/>
    </row>
    <row r="115" spans="2:59" ht="14.25" customHeight="1">
      <c r="B115" s="1320" t="s">
        <v>676</v>
      </c>
      <c r="D115" s="23"/>
      <c r="E115"/>
      <c r="F115"/>
      <c r="G115" s="23"/>
      <c r="H115" s="23"/>
      <c r="I115" s="24"/>
      <c r="J115" s="30"/>
      <c r="R115" s="52"/>
      <c r="S115" s="11"/>
      <c r="T115" s="1661"/>
      <c r="U115" s="11"/>
      <c r="V115" s="11"/>
      <c r="W115" s="11"/>
      <c r="X115" s="5"/>
      <c r="Y115" s="5"/>
      <c r="Z115" s="11"/>
      <c r="AA115" s="11"/>
      <c r="AB115" s="11"/>
      <c r="AC115" s="11"/>
      <c r="AD115" s="11"/>
      <c r="AE115" s="11"/>
      <c r="AF115" s="11"/>
      <c r="AG115" s="11"/>
      <c r="AH115" s="11"/>
      <c r="AI115" s="169"/>
      <c r="AJ115" s="169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69"/>
      <c r="AZ115" s="11"/>
      <c r="BA115" s="11"/>
      <c r="BB115" s="11"/>
      <c r="BC115" s="11"/>
      <c r="BD115" s="11"/>
      <c r="BE115" s="11"/>
      <c r="BF115" s="11"/>
      <c r="BG115" s="11"/>
    </row>
    <row r="116" spans="2:59" ht="18" customHeight="1">
      <c r="B116" s="23"/>
      <c r="C116" s="23"/>
      <c r="D116" s="1396"/>
      <c r="E116" s="1397" t="s">
        <v>1</v>
      </c>
      <c r="F116"/>
      <c r="G116"/>
      <c r="H116"/>
      <c r="I116"/>
      <c r="J116" s="1398">
        <v>0.5</v>
      </c>
      <c r="R116" s="50"/>
      <c r="S116" s="11"/>
      <c r="T116" s="11"/>
      <c r="U116" s="25"/>
      <c r="V116" s="11"/>
      <c r="W116" s="11"/>
      <c r="X116" s="25"/>
      <c r="Y116" s="25"/>
      <c r="Z116" s="19"/>
      <c r="AA116" s="19"/>
      <c r="AB116" s="19"/>
      <c r="AC116" s="19"/>
      <c r="AD116" s="11"/>
      <c r="AE116" s="11"/>
      <c r="AF116" s="11"/>
      <c r="AG116" s="11"/>
      <c r="AH116" s="11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69"/>
      <c r="AZ116" s="11"/>
      <c r="BA116" s="11"/>
      <c r="BB116" s="11"/>
      <c r="BC116" s="11"/>
      <c r="BD116" s="11"/>
      <c r="BE116" s="11"/>
      <c r="BF116" s="11"/>
      <c r="BG116" s="11"/>
    </row>
    <row r="117" spans="2:59" ht="18.75" customHeight="1">
      <c r="B117" s="26" t="s">
        <v>521</v>
      </c>
      <c r="C117" s="24"/>
      <c r="D117"/>
      <c r="E117"/>
      <c r="F117" s="26" t="s">
        <v>0</v>
      </c>
      <c r="G117"/>
      <c r="H117" s="641" t="s">
        <v>522</v>
      </c>
      <c r="I117"/>
      <c r="J117" s="641"/>
      <c r="K117" s="1671"/>
      <c r="R117" s="15"/>
      <c r="S117" s="11"/>
      <c r="T117" s="11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11"/>
      <c r="AI117" s="169"/>
      <c r="AJ117" s="186"/>
      <c r="AK117" s="186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69"/>
      <c r="AZ117" s="11"/>
      <c r="BA117" s="11"/>
      <c r="BB117" s="11"/>
      <c r="BC117" s="11"/>
      <c r="BD117" s="11"/>
      <c r="BE117" s="11"/>
      <c r="BF117" s="11"/>
      <c r="BG117" s="11"/>
    </row>
    <row r="118" spans="2:59" ht="15" customHeight="1" thickBot="1">
      <c r="K118" s="5"/>
      <c r="S118" s="27"/>
      <c r="T118" s="19"/>
      <c r="U118" s="11"/>
      <c r="V118" s="11"/>
      <c r="W118" s="11"/>
      <c r="X118" s="11"/>
      <c r="Y118" s="27"/>
      <c r="Z118" s="11"/>
      <c r="AA118" s="3"/>
      <c r="AB118" s="19"/>
      <c r="AC118" s="19"/>
      <c r="AD118" s="19"/>
      <c r="AE118" s="11"/>
      <c r="AF118" s="11"/>
      <c r="AG118" s="1781"/>
      <c r="AH118" s="11"/>
      <c r="AI118" s="169"/>
      <c r="AJ118" s="186"/>
      <c r="AK118" s="186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69"/>
      <c r="AZ118" s="11"/>
      <c r="BA118" s="11"/>
      <c r="BB118" s="11"/>
      <c r="BC118" s="11"/>
      <c r="BD118" s="11"/>
      <c r="BE118" s="11"/>
      <c r="BF118" s="11"/>
      <c r="BG118" s="11"/>
    </row>
    <row r="119" spans="2:59" ht="21" customHeight="1" thickBot="1">
      <c r="B119" s="1348" t="s">
        <v>481</v>
      </c>
      <c r="C119" s="116"/>
      <c r="D119" s="1349" t="s">
        <v>482</v>
      </c>
      <c r="E119" s="743" t="s">
        <v>483</v>
      </c>
      <c r="F119" s="743"/>
      <c r="G119" s="743"/>
      <c r="H119" s="1350" t="s">
        <v>484</v>
      </c>
      <c r="I119" s="1351" t="s">
        <v>485</v>
      </c>
      <c r="J119" s="1352" t="s">
        <v>486</v>
      </c>
      <c r="K119" s="5"/>
      <c r="N119" s="11"/>
      <c r="O119" s="5"/>
      <c r="S119" s="11"/>
      <c r="T119" s="11"/>
      <c r="U119" s="19"/>
      <c r="V119" s="11"/>
      <c r="W119" s="11"/>
      <c r="X119" s="1804"/>
      <c r="Y119" s="25"/>
      <c r="Z119" s="19"/>
      <c r="AA119" s="19"/>
      <c r="AB119" s="19"/>
      <c r="AC119" s="19"/>
      <c r="AD119" s="11"/>
      <c r="AE119" s="1680"/>
      <c r="AF119" s="11"/>
      <c r="AG119" s="3"/>
      <c r="AH119" s="11"/>
      <c r="AI119" s="169"/>
      <c r="AJ119" s="186"/>
      <c r="AK119" s="186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69"/>
      <c r="AZ119" s="11"/>
      <c r="BA119" s="11"/>
      <c r="BB119" s="11"/>
      <c r="BC119" s="11"/>
      <c r="BD119" s="11"/>
      <c r="BE119" s="11"/>
      <c r="BF119" s="11"/>
      <c r="BG119" s="11"/>
    </row>
    <row r="120" spans="2:59" ht="14.25" customHeight="1">
      <c r="B120" s="1353" t="s">
        <v>487</v>
      </c>
      <c r="C120" s="1322" t="s">
        <v>488</v>
      </c>
      <c r="D120" s="1354" t="s">
        <v>489</v>
      </c>
      <c r="E120" s="1355" t="s">
        <v>490</v>
      </c>
      <c r="F120" s="1355" t="s">
        <v>73</v>
      </c>
      <c r="G120" s="1355" t="s">
        <v>74</v>
      </c>
      <c r="H120" s="1356" t="s">
        <v>491</v>
      </c>
      <c r="I120" s="1325" t="s">
        <v>492</v>
      </c>
      <c r="J120" s="1326" t="s">
        <v>493</v>
      </c>
      <c r="K120" s="5"/>
      <c r="L120" s="11"/>
      <c r="M120" s="298"/>
      <c r="N120" s="38"/>
      <c r="O120" s="5"/>
      <c r="S120" s="11"/>
      <c r="T120" s="11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11"/>
      <c r="AI120" s="169"/>
      <c r="AJ120" s="169"/>
      <c r="AK120" s="258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69"/>
      <c r="AZ120" s="11"/>
      <c r="BA120" s="11"/>
      <c r="BB120" s="11"/>
      <c r="BC120" s="11"/>
      <c r="BD120" s="11"/>
      <c r="BE120" s="11"/>
      <c r="BF120" s="11"/>
      <c r="BG120" s="11"/>
    </row>
    <row r="121" spans="2:59" ht="14.25" customHeight="1" thickBot="1">
      <c r="B121" s="1399"/>
      <c r="C121" s="1327"/>
      <c r="D121" s="1400"/>
      <c r="E121" s="1357" t="s">
        <v>6</v>
      </c>
      <c r="F121" s="1357" t="s">
        <v>7</v>
      </c>
      <c r="G121" s="1357" t="s">
        <v>8</v>
      </c>
      <c r="H121" s="1328" t="s">
        <v>494</v>
      </c>
      <c r="I121" s="1329" t="s">
        <v>495</v>
      </c>
      <c r="J121" s="1330" t="s">
        <v>496</v>
      </c>
      <c r="L121" s="38"/>
      <c r="M121" s="7"/>
      <c r="N121" s="11"/>
      <c r="O121" s="5"/>
      <c r="S121" s="287"/>
      <c r="T121" s="29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11"/>
      <c r="AI121" s="179"/>
      <c r="AJ121" s="350"/>
      <c r="AK121" s="350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69"/>
      <c r="AZ121" s="11"/>
      <c r="BA121" s="11"/>
      <c r="BB121" s="11"/>
      <c r="BC121" s="11"/>
      <c r="BD121" s="11"/>
      <c r="BE121" s="11"/>
      <c r="BF121" s="11"/>
      <c r="BG121" s="11"/>
    </row>
    <row r="122" spans="2:59" ht="15" customHeight="1">
      <c r="B122" s="116"/>
      <c r="C122" s="274" t="s">
        <v>346</v>
      </c>
      <c r="D122" s="1401"/>
      <c r="E122" s="1402"/>
      <c r="F122" s="1403"/>
      <c r="G122" s="1403"/>
      <c r="H122" s="1404"/>
      <c r="I122" s="1372"/>
      <c r="J122" s="1405"/>
      <c r="L122" s="1529"/>
      <c r="M122" s="7"/>
      <c r="N122" s="15"/>
      <c r="O122" s="5"/>
      <c r="S122" s="11"/>
      <c r="T122" s="11"/>
      <c r="U122" s="11"/>
      <c r="V122" s="11"/>
      <c r="W122" s="11"/>
      <c r="X122" s="1816"/>
      <c r="Y122" s="11"/>
      <c r="Z122" s="11"/>
      <c r="AA122" s="11"/>
      <c r="AB122" s="11"/>
      <c r="AC122" s="11"/>
      <c r="AD122" s="11"/>
      <c r="AE122" s="11"/>
      <c r="AF122" s="11"/>
      <c r="AG122" s="11"/>
      <c r="AH122" s="38"/>
      <c r="AI122" s="162"/>
      <c r="AJ122" s="350"/>
      <c r="AK122" s="350"/>
      <c r="AL122" s="169"/>
      <c r="AM122" s="169"/>
      <c r="AN122" s="228"/>
      <c r="AO122" s="198"/>
      <c r="AP122" s="909"/>
      <c r="AQ122" s="169"/>
      <c r="AR122" s="169"/>
      <c r="AS122" s="169"/>
      <c r="AT122" s="169"/>
      <c r="AU122" s="169"/>
      <c r="AV122" s="169"/>
      <c r="AW122" s="169"/>
      <c r="AX122" s="169"/>
      <c r="AY122" s="169"/>
      <c r="AZ122" s="11"/>
      <c r="BA122" s="11"/>
      <c r="BB122" s="11"/>
      <c r="BC122" s="11"/>
      <c r="BD122" s="11"/>
      <c r="BE122" s="11"/>
      <c r="BF122" s="11"/>
      <c r="BG122" s="11"/>
    </row>
    <row r="123" spans="2:59">
      <c r="B123" s="1324" t="s">
        <v>497</v>
      </c>
      <c r="C123" s="1555" t="s">
        <v>636</v>
      </c>
      <c r="D123" s="1409" t="s">
        <v>678</v>
      </c>
      <c r="E123" s="957">
        <v>20.718</v>
      </c>
      <c r="F123" s="689">
        <v>11.128</v>
      </c>
      <c r="G123" s="957">
        <v>31.6</v>
      </c>
      <c r="H123" s="1331">
        <f>G123*4+F123*9+E123*4</f>
        <v>309.42400000000004</v>
      </c>
      <c r="I123" s="1332">
        <v>37</v>
      </c>
      <c r="J123" s="1345" t="s">
        <v>18</v>
      </c>
      <c r="L123" s="53"/>
      <c r="M123" s="7"/>
      <c r="N123" s="15"/>
      <c r="O123" s="5"/>
      <c r="S123" s="38"/>
      <c r="T123" s="16"/>
      <c r="U123" s="16"/>
      <c r="V123" s="7"/>
      <c r="W123" s="7"/>
      <c r="X123" s="7"/>
      <c r="Y123" s="15"/>
      <c r="Z123" s="15"/>
      <c r="AA123" s="1664"/>
      <c r="AB123" s="7"/>
      <c r="AC123" s="7"/>
      <c r="AD123" s="15"/>
      <c r="AE123" s="7"/>
      <c r="AF123" s="7"/>
      <c r="AG123" s="7"/>
      <c r="AH123" s="19"/>
      <c r="AI123" s="174"/>
      <c r="AJ123" s="350"/>
      <c r="AK123" s="350"/>
      <c r="AL123" s="169"/>
      <c r="AM123" s="169"/>
      <c r="AN123" s="198"/>
      <c r="AO123" s="198"/>
      <c r="AP123" s="909"/>
      <c r="AQ123" s="169"/>
      <c r="AR123" s="169"/>
      <c r="AS123" s="169"/>
      <c r="AT123" s="169"/>
      <c r="AU123" s="169"/>
      <c r="AV123" s="169"/>
      <c r="AW123" s="169"/>
      <c r="AX123" s="169"/>
      <c r="AY123" s="169"/>
      <c r="AZ123" s="11"/>
      <c r="BA123" s="11"/>
      <c r="BB123" s="11"/>
      <c r="BC123" s="11"/>
      <c r="BD123" s="11"/>
      <c r="BE123" s="11"/>
      <c r="BF123" s="11"/>
      <c r="BG123" s="11"/>
    </row>
    <row r="124" spans="2:59">
      <c r="B124" s="1336" t="s">
        <v>498</v>
      </c>
      <c r="C124" s="1687" t="s">
        <v>638</v>
      </c>
      <c r="D124" s="1451"/>
      <c r="E124" s="636"/>
      <c r="F124" s="1362"/>
      <c r="G124" s="636"/>
      <c r="H124" s="1363"/>
      <c r="I124" s="1452"/>
      <c r="J124" s="1364"/>
      <c r="L124" s="38"/>
      <c r="M124" s="7"/>
      <c r="N124" s="15"/>
      <c r="O124" s="5"/>
      <c r="S124" s="38"/>
      <c r="T124" s="57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29"/>
      <c r="AI124" s="162"/>
      <c r="AJ124" s="162"/>
      <c r="AK124" s="162"/>
      <c r="AL124" s="169"/>
      <c r="AM124" s="169"/>
      <c r="AN124" s="198"/>
      <c r="AO124" s="169"/>
      <c r="AP124" s="909"/>
      <c r="AQ124" s="169"/>
      <c r="AR124" s="169"/>
      <c r="AS124" s="169"/>
      <c r="AT124" s="169"/>
      <c r="AU124" s="169"/>
      <c r="AV124" s="169"/>
      <c r="AW124" s="169"/>
      <c r="AX124" s="169"/>
      <c r="AY124" s="169"/>
      <c r="AZ124" s="11"/>
      <c r="BA124" s="11"/>
      <c r="BB124" s="11"/>
      <c r="BC124" s="11"/>
      <c r="BD124" s="11"/>
      <c r="BE124" s="11"/>
      <c r="BF124" s="11"/>
      <c r="BG124" s="11"/>
    </row>
    <row r="125" spans="2:59" ht="15.6">
      <c r="B125" s="1338" t="s">
        <v>16</v>
      </c>
      <c r="C125" s="1373" t="s">
        <v>528</v>
      </c>
      <c r="D125" s="1413">
        <v>200</v>
      </c>
      <c r="E125" s="679">
        <v>0.36</v>
      </c>
      <c r="F125" s="677">
        <v>0.10299999999999999</v>
      </c>
      <c r="G125" s="677">
        <v>0.08</v>
      </c>
      <c r="H125" s="411">
        <f>G125*4+F125*9+E125*4</f>
        <v>2.6869999999999998</v>
      </c>
      <c r="I125" s="1431">
        <v>52</v>
      </c>
      <c r="J125" s="1342" t="s">
        <v>529</v>
      </c>
      <c r="L125" s="1688"/>
      <c r="M125" s="7"/>
      <c r="N125" s="11"/>
      <c r="O125" s="5"/>
      <c r="S125" s="11"/>
      <c r="T125" s="286"/>
      <c r="U125" s="11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11"/>
      <c r="AI125" s="162"/>
      <c r="AJ125" s="162"/>
      <c r="AK125" s="162"/>
      <c r="AL125" s="169"/>
      <c r="AM125" s="169"/>
      <c r="AN125" s="198"/>
      <c r="AO125" s="198"/>
      <c r="AP125" s="909"/>
      <c r="AQ125" s="169"/>
      <c r="AR125" s="169"/>
      <c r="AS125" s="169"/>
      <c r="AT125" s="169"/>
      <c r="AU125" s="169"/>
      <c r="AV125" s="169"/>
      <c r="AW125" s="169"/>
      <c r="AX125" s="169"/>
      <c r="AY125" s="169"/>
      <c r="AZ125" s="11"/>
      <c r="BA125" s="11"/>
      <c r="BB125" s="11"/>
      <c r="BC125" s="11"/>
      <c r="BD125" s="11"/>
      <c r="BE125" s="11"/>
      <c r="BF125" s="11"/>
      <c r="BG125" s="11"/>
    </row>
    <row r="126" spans="2:59" ht="13.5" customHeight="1">
      <c r="B126" s="1343" t="s">
        <v>504</v>
      </c>
      <c r="C126" s="1412" t="s">
        <v>505</v>
      </c>
      <c r="D126" s="1413">
        <v>30</v>
      </c>
      <c r="E126" s="682">
        <v>1.2649999999999999</v>
      </c>
      <c r="F126" s="410">
        <v>0.52400000000000002</v>
      </c>
      <c r="G126" s="410">
        <v>12</v>
      </c>
      <c r="H126" s="411">
        <f t="shared" ref="H126" si="6">G126*4+F126*9+E126*4</f>
        <v>57.776000000000003</v>
      </c>
      <c r="I126" s="1431">
        <v>44</v>
      </c>
      <c r="J126" s="1342" t="s">
        <v>10</v>
      </c>
      <c r="L126" s="1529"/>
      <c r="M126" s="298"/>
      <c r="N126" s="5"/>
      <c r="O126" s="5"/>
      <c r="S126" s="53"/>
      <c r="T126" s="7"/>
      <c r="U126" s="52"/>
      <c r="V126" s="52"/>
      <c r="W126" s="52"/>
      <c r="X126" s="52"/>
      <c r="Y126" s="151"/>
      <c r="Z126" s="52"/>
      <c r="AA126" s="254"/>
      <c r="AB126" s="52"/>
      <c r="AC126" s="52"/>
      <c r="AD126" s="52"/>
      <c r="AE126" s="181"/>
      <c r="AF126" s="181"/>
      <c r="AG126" s="181"/>
      <c r="AH126" s="255"/>
      <c r="AI126" s="162"/>
      <c r="AJ126" s="162"/>
      <c r="AK126" s="162"/>
      <c r="AL126" s="169"/>
      <c r="AM126" s="169"/>
      <c r="AN126" s="163"/>
      <c r="AO126" s="163"/>
      <c r="AP126" s="155"/>
      <c r="AQ126" s="169"/>
      <c r="AR126" s="169"/>
      <c r="AS126" s="169"/>
      <c r="AT126" s="169"/>
      <c r="AU126" s="169"/>
      <c r="AV126" s="169"/>
      <c r="AW126" s="169"/>
      <c r="AX126" s="169"/>
      <c r="AY126" s="169"/>
      <c r="AZ126" s="11"/>
      <c r="BA126" s="11"/>
      <c r="BB126" s="11"/>
      <c r="BC126" s="11"/>
      <c r="BD126" s="11"/>
      <c r="BE126" s="11"/>
      <c r="BF126" s="11"/>
      <c r="BG126" s="11"/>
    </row>
    <row r="127" spans="2:59" ht="13.5" customHeight="1" thickBot="1">
      <c r="B127" s="1343"/>
      <c r="C127" s="1414" t="s">
        <v>526</v>
      </c>
      <c r="D127" s="1415">
        <v>110</v>
      </c>
      <c r="E127" s="687">
        <v>0.44</v>
      </c>
      <c r="F127" s="688">
        <v>0.44</v>
      </c>
      <c r="G127" s="689">
        <v>10.78</v>
      </c>
      <c r="H127" s="667">
        <f>G127*4+F127*9+E127*4</f>
        <v>48.839999999999996</v>
      </c>
      <c r="I127" s="1434">
        <v>45</v>
      </c>
      <c r="J127" s="1369" t="s">
        <v>13</v>
      </c>
      <c r="L127" s="1529"/>
      <c r="M127" s="5"/>
      <c r="N127" s="5"/>
      <c r="O127" s="5"/>
      <c r="S127" s="53"/>
      <c r="T127" s="7"/>
      <c r="U127" s="11"/>
      <c r="V127" s="11"/>
      <c r="W127" s="11"/>
      <c r="X127" s="11"/>
      <c r="Y127" s="11"/>
      <c r="Z127" s="52"/>
      <c r="AA127" s="52"/>
      <c r="AB127" s="52"/>
      <c r="AC127" s="52"/>
      <c r="AD127" s="181"/>
      <c r="AE127" s="52"/>
      <c r="AF127" s="52"/>
      <c r="AG127" s="52"/>
      <c r="AH127" s="255"/>
      <c r="AI127" s="162"/>
      <c r="AJ127" s="162"/>
      <c r="AK127" s="162"/>
      <c r="AL127" s="169"/>
      <c r="AM127" s="169"/>
      <c r="AN127" s="163"/>
      <c r="AO127" s="163"/>
      <c r="AP127" s="909"/>
      <c r="AQ127" s="169"/>
      <c r="AR127" s="169"/>
      <c r="AS127" s="169"/>
      <c r="AT127" s="169"/>
      <c r="AU127" s="169"/>
      <c r="AV127" s="169"/>
      <c r="AW127" s="169"/>
      <c r="AX127" s="169"/>
      <c r="AY127" s="169"/>
      <c r="AZ127" s="11"/>
      <c r="BA127" s="11"/>
      <c r="BB127" s="11"/>
      <c r="BC127" s="11"/>
      <c r="BD127" s="11"/>
      <c r="BE127" s="11"/>
      <c r="BF127" s="11"/>
      <c r="BG127" s="11"/>
    </row>
    <row r="128" spans="2:59" ht="12.75" customHeight="1">
      <c r="B128" s="1416" t="s">
        <v>674</v>
      </c>
      <c r="D128" s="242"/>
      <c r="E128" s="1417">
        <f>SUM(E123:E127)</f>
        <v>22.783000000000001</v>
      </c>
      <c r="F128" s="1418">
        <f>SUM(F123:F127)</f>
        <v>12.194999999999999</v>
      </c>
      <c r="G128" s="1419">
        <f>SUM(G123:G127)</f>
        <v>54.46</v>
      </c>
      <c r="H128" s="1420">
        <f>SUM(H123:H127)</f>
        <v>418.72700000000003</v>
      </c>
      <c r="I128" s="1421" t="s">
        <v>501</v>
      </c>
      <c r="J128" s="1346"/>
      <c r="L128" s="38"/>
      <c r="M128" s="5"/>
      <c r="N128" s="5"/>
      <c r="O128" s="5"/>
      <c r="R128" s="37"/>
      <c r="S128" s="38"/>
      <c r="T128" s="7"/>
      <c r="U128" s="16"/>
      <c r="V128" s="255"/>
      <c r="W128" s="255"/>
      <c r="X128" s="255"/>
      <c r="Y128" s="151"/>
      <c r="Z128" s="255"/>
      <c r="AA128" s="255"/>
      <c r="AB128" s="255"/>
      <c r="AC128" s="255"/>
      <c r="AD128" s="255"/>
      <c r="AE128" s="255"/>
      <c r="AF128" s="255"/>
      <c r="AG128" s="255"/>
      <c r="AH128" s="255"/>
      <c r="AI128" s="169"/>
      <c r="AJ128" s="162"/>
      <c r="AK128" s="162"/>
      <c r="AL128" s="169"/>
      <c r="AM128" s="169"/>
      <c r="AN128" s="198"/>
      <c r="AO128" s="198"/>
      <c r="AP128" s="909"/>
      <c r="AQ128" s="169"/>
      <c r="AR128" s="169"/>
      <c r="AS128" s="169"/>
      <c r="AT128" s="169"/>
      <c r="AU128" s="169"/>
      <c r="AV128" s="169"/>
      <c r="AW128" s="169"/>
      <c r="AX128" s="169"/>
      <c r="AY128" s="169"/>
      <c r="AZ128" s="11"/>
      <c r="BA128" s="11"/>
      <c r="BB128" s="11"/>
      <c r="BC128" s="11"/>
      <c r="BD128" s="11"/>
      <c r="BE128" s="11"/>
      <c r="BF128" s="11"/>
      <c r="BG128" s="11"/>
    </row>
    <row r="129" spans="2:59" ht="13.5" customHeight="1" thickBot="1">
      <c r="B129" s="102"/>
      <c r="E129" s="1422"/>
      <c r="F129" s="1423"/>
      <c r="G129" s="1424"/>
      <c r="H129" s="1425"/>
      <c r="I129" s="1426" t="s">
        <v>664</v>
      </c>
      <c r="J129" s="1347">
        <f>D125+D126+D127+135+25</f>
        <v>500</v>
      </c>
      <c r="L129" s="38"/>
      <c r="M129" s="5"/>
      <c r="N129" s="5"/>
      <c r="O129" s="5"/>
      <c r="R129" s="48"/>
      <c r="S129" s="1815"/>
      <c r="T129" s="7"/>
      <c r="U129" s="16"/>
      <c r="V129" s="52"/>
      <c r="W129" s="254"/>
      <c r="X129" s="52"/>
      <c r="Y129" s="151"/>
      <c r="Z129" s="52"/>
      <c r="AA129" s="52"/>
      <c r="AB129" s="52"/>
      <c r="AC129" s="52"/>
      <c r="AD129" s="52"/>
      <c r="AE129" s="52"/>
      <c r="AF129" s="376"/>
      <c r="AG129" s="52"/>
      <c r="AH129" s="255"/>
      <c r="AI129" s="169"/>
      <c r="AJ129" s="162"/>
      <c r="AK129" s="162"/>
      <c r="AL129" s="169"/>
      <c r="AM129" s="169"/>
      <c r="AN129" s="198"/>
      <c r="AO129" s="198"/>
      <c r="AP129" s="909"/>
      <c r="AQ129" s="169"/>
      <c r="AR129" s="169"/>
      <c r="AS129" s="169"/>
      <c r="AT129" s="169"/>
      <c r="AU129" s="169"/>
      <c r="AV129" s="169"/>
      <c r="AW129" s="169"/>
      <c r="AX129" s="169"/>
      <c r="AY129" s="169"/>
      <c r="AZ129" s="11"/>
      <c r="BA129" s="11"/>
      <c r="BB129" s="11"/>
      <c r="BC129" s="11"/>
      <c r="BD129" s="11"/>
      <c r="BE129" s="11"/>
      <c r="BF129" s="11"/>
      <c r="BG129" s="11"/>
    </row>
    <row r="130" spans="2:59" ht="13.5" customHeight="1">
      <c r="B130" s="102"/>
      <c r="C130" s="274" t="s">
        <v>234</v>
      </c>
      <c r="D130" s="1321"/>
      <c r="E130" s="66"/>
      <c r="F130" s="1427"/>
      <c r="G130" s="1427"/>
      <c r="H130" s="1428"/>
      <c r="I130" s="1429"/>
      <c r="J130" s="1429"/>
      <c r="L130" s="53"/>
      <c r="M130" s="5"/>
      <c r="N130" s="5"/>
      <c r="O130" s="5"/>
      <c r="R130" s="38"/>
      <c r="S130" s="11"/>
      <c r="T130" s="1806"/>
      <c r="U130" s="5"/>
      <c r="V130" s="54"/>
      <c r="W130" s="54"/>
      <c r="X130" s="54"/>
      <c r="Y130" s="1000"/>
      <c r="Z130" s="54"/>
      <c r="AA130" s="933"/>
      <c r="AB130" s="54"/>
      <c r="AC130" s="54"/>
      <c r="AD130" s="54"/>
      <c r="AE130" s="933"/>
      <c r="AF130" s="54"/>
      <c r="AG130" s="54"/>
      <c r="AH130" s="57"/>
      <c r="AI130" s="169"/>
      <c r="AJ130" s="162"/>
      <c r="AK130" s="162"/>
      <c r="AL130" s="169"/>
      <c r="AM130" s="169"/>
      <c r="AN130" s="201"/>
      <c r="AO130" s="163"/>
      <c r="AP130" s="162"/>
      <c r="AQ130" s="169"/>
      <c r="AR130" s="169"/>
      <c r="AS130" s="169"/>
      <c r="AT130" s="169"/>
      <c r="AU130" s="169"/>
      <c r="AV130" s="169"/>
      <c r="AW130" s="169"/>
      <c r="AX130" s="169"/>
      <c r="AY130" s="169"/>
      <c r="AZ130" s="11"/>
      <c r="BA130" s="11"/>
      <c r="BB130" s="11"/>
      <c r="BC130" s="11"/>
      <c r="BD130" s="11"/>
      <c r="BE130" s="11"/>
      <c r="BF130" s="11"/>
      <c r="BG130" s="11"/>
    </row>
    <row r="131" spans="2:59" ht="12.75" customHeight="1">
      <c r="B131" s="102"/>
      <c r="C131" s="1373" t="s">
        <v>561</v>
      </c>
      <c r="D131" s="1668">
        <v>200</v>
      </c>
      <c r="E131" s="373">
        <v>2.052</v>
      </c>
      <c r="F131" s="677">
        <v>4.4340000000000002</v>
      </c>
      <c r="G131" s="677">
        <v>9.2959999999999994</v>
      </c>
      <c r="H131" s="411">
        <f t="shared" ref="H131" si="7">G131*4+F131*9+E131*4</f>
        <v>85.298000000000002</v>
      </c>
      <c r="I131" s="378">
        <v>7</v>
      </c>
      <c r="J131" s="1408" t="s">
        <v>734</v>
      </c>
      <c r="L131" s="53"/>
      <c r="M131" s="5"/>
      <c r="N131" s="5"/>
      <c r="O131" s="5"/>
      <c r="R131" s="11"/>
      <c r="S131" s="11"/>
      <c r="T131" s="286"/>
      <c r="U131" s="11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11"/>
      <c r="AI131" s="162"/>
      <c r="AJ131" s="350"/>
      <c r="AK131" s="350"/>
      <c r="AL131" s="169"/>
      <c r="AM131" s="169"/>
      <c r="AN131" s="198"/>
      <c r="AO131" s="198"/>
      <c r="AP131" s="909"/>
      <c r="AQ131" s="169"/>
      <c r="AR131" s="169"/>
      <c r="AS131" s="169"/>
      <c r="AT131" s="169"/>
      <c r="AU131" s="169"/>
      <c r="AV131" s="169"/>
      <c r="AW131" s="169"/>
      <c r="AX131" s="169"/>
      <c r="AY131" s="169"/>
      <c r="AZ131" s="11"/>
      <c r="BA131" s="11"/>
      <c r="BB131" s="11"/>
      <c r="BC131" s="11"/>
      <c r="BD131" s="11"/>
      <c r="BE131" s="11"/>
      <c r="BF131" s="11"/>
      <c r="BG131" s="11"/>
    </row>
    <row r="132" spans="2:59">
      <c r="B132" s="102"/>
      <c r="C132" s="1373" t="s">
        <v>741</v>
      </c>
      <c r="D132" s="1413">
        <v>90</v>
      </c>
      <c r="E132" s="684">
        <v>12.911</v>
      </c>
      <c r="F132" s="685">
        <v>18.100000000000001</v>
      </c>
      <c r="G132" s="685">
        <v>10.914999999999999</v>
      </c>
      <c r="H132" s="686">
        <f>G132*4+F132*9+E132*4</f>
        <v>258.20400000000001</v>
      </c>
      <c r="I132" s="1370">
        <v>17</v>
      </c>
      <c r="J132" s="1345" t="s">
        <v>679</v>
      </c>
      <c r="L132" s="53"/>
      <c r="M132" s="5"/>
      <c r="N132" s="5"/>
      <c r="O132" s="5"/>
      <c r="R132" s="180"/>
      <c r="S132" s="38"/>
      <c r="T132" s="7"/>
      <c r="U132" s="16"/>
      <c r="V132" s="255"/>
      <c r="W132" s="255"/>
      <c r="X132" s="255"/>
      <c r="Y132" s="151"/>
      <c r="Z132" s="255"/>
      <c r="AA132" s="255"/>
      <c r="AB132" s="1808"/>
      <c r="AC132" s="255"/>
      <c r="AD132" s="1817"/>
      <c r="AE132" s="1808"/>
      <c r="AF132" s="255"/>
      <c r="AG132" s="255"/>
      <c r="AH132" s="255"/>
      <c r="AI132" s="162"/>
      <c r="AJ132" s="350"/>
      <c r="AK132" s="350"/>
      <c r="AL132" s="169"/>
      <c r="AM132" s="169"/>
      <c r="AN132" s="163"/>
      <c r="AO132" s="163"/>
      <c r="AP132" s="162"/>
      <c r="AQ132" s="169"/>
      <c r="AR132" s="169"/>
      <c r="AS132" s="169"/>
      <c r="AT132" s="169"/>
      <c r="AU132" s="169"/>
      <c r="AV132" s="169"/>
      <c r="AW132" s="169"/>
      <c r="AX132" s="169"/>
      <c r="AY132" s="169"/>
      <c r="AZ132" s="11"/>
      <c r="BA132" s="11"/>
      <c r="BB132" s="11"/>
      <c r="BC132" s="11"/>
      <c r="BD132" s="11"/>
      <c r="BE132" s="11"/>
      <c r="BF132" s="11"/>
      <c r="BG132" s="11"/>
    </row>
    <row r="133" spans="2:59" ht="13.5" customHeight="1">
      <c r="B133" s="102"/>
      <c r="C133" s="1373" t="s">
        <v>747</v>
      </c>
      <c r="D133" s="1413">
        <v>180</v>
      </c>
      <c r="E133" s="591">
        <v>3.03</v>
      </c>
      <c r="F133" s="677">
        <v>13.768000000000001</v>
      </c>
      <c r="G133" s="697">
        <v>14.7</v>
      </c>
      <c r="H133" s="411">
        <f>G133*4+F133*9+E133*4</f>
        <v>194.83199999999999</v>
      </c>
      <c r="I133" s="378">
        <v>34</v>
      </c>
      <c r="J133" s="1342" t="s">
        <v>359</v>
      </c>
      <c r="L133" s="5"/>
      <c r="M133" s="5"/>
      <c r="R133" s="180"/>
      <c r="S133" s="38"/>
      <c r="T133" s="7"/>
      <c r="U133" s="16"/>
      <c r="V133" s="11"/>
      <c r="W133" s="11"/>
      <c r="X133" s="11"/>
      <c r="Y133" s="11"/>
      <c r="Z133" s="181"/>
      <c r="AA133" s="181"/>
      <c r="AB133" s="181"/>
      <c r="AC133" s="181"/>
      <c r="AD133" s="181"/>
      <c r="AE133" s="181"/>
      <c r="AF133" s="181"/>
      <c r="AG133" s="181"/>
      <c r="AH133" s="299"/>
      <c r="AI133" s="162"/>
      <c r="AJ133" s="169"/>
      <c r="AK133" s="162"/>
      <c r="AL133" s="169"/>
      <c r="AM133" s="169"/>
      <c r="AN133" s="163"/>
      <c r="AO133" s="169"/>
      <c r="AP133" s="168"/>
      <c r="AQ133" s="169"/>
      <c r="AR133" s="169"/>
      <c r="AS133" s="169"/>
      <c r="AT133" s="169"/>
      <c r="AU133" s="169"/>
      <c r="AV133" s="169"/>
      <c r="AW133" s="169"/>
      <c r="AX133" s="169"/>
      <c r="AY133" s="169"/>
      <c r="AZ133" s="11"/>
      <c r="BA133" s="11"/>
      <c r="BB133" s="11"/>
      <c r="BC133" s="11"/>
      <c r="BD133" s="11"/>
      <c r="BE133" s="11"/>
      <c r="BF133" s="11"/>
      <c r="BG133" s="11"/>
    </row>
    <row r="134" spans="2:59" ht="16.5" customHeight="1">
      <c r="B134" s="102"/>
      <c r="C134" s="1373" t="s">
        <v>229</v>
      </c>
      <c r="D134" s="1413">
        <v>200</v>
      </c>
      <c r="E134" s="373">
        <v>1</v>
      </c>
      <c r="F134" s="677">
        <v>0</v>
      </c>
      <c r="G134" s="677">
        <v>20.92</v>
      </c>
      <c r="H134" s="411">
        <f t="shared" ref="H134" si="8">G134*4+F134*9+E134*4</f>
        <v>87.68</v>
      </c>
      <c r="I134" s="1371">
        <v>49</v>
      </c>
      <c r="J134" s="1337" t="s">
        <v>9</v>
      </c>
      <c r="R134" s="180"/>
      <c r="S134" s="38"/>
      <c r="T134" s="7"/>
      <c r="U134" s="16"/>
      <c r="V134" s="181"/>
      <c r="W134" s="181"/>
      <c r="X134" s="181"/>
      <c r="Y134" s="300"/>
      <c r="Z134" s="181"/>
      <c r="AA134" s="181"/>
      <c r="AB134" s="181"/>
      <c r="AC134" s="181"/>
      <c r="AD134" s="181"/>
      <c r="AE134" s="181"/>
      <c r="AF134" s="181"/>
      <c r="AG134" s="181"/>
      <c r="AH134" s="299"/>
      <c r="AI134" s="168"/>
      <c r="AJ134" s="169"/>
      <c r="AK134" s="162"/>
      <c r="AL134" s="169"/>
      <c r="AM134" s="169"/>
      <c r="AN134" s="163"/>
      <c r="AO134" s="163"/>
      <c r="AP134" s="162"/>
      <c r="AQ134" s="169"/>
      <c r="AR134" s="169"/>
      <c r="AS134" s="169"/>
      <c r="AT134" s="169"/>
      <c r="AU134" s="169"/>
      <c r="AV134" s="169"/>
      <c r="AW134" s="169"/>
      <c r="AX134" s="169"/>
      <c r="AY134" s="169"/>
      <c r="AZ134" s="11"/>
      <c r="BA134" s="11"/>
      <c r="BB134" s="11"/>
      <c r="BC134" s="11"/>
      <c r="BD134" s="11"/>
      <c r="BE134" s="11"/>
      <c r="BF134" s="11"/>
      <c r="BG134" s="11"/>
    </row>
    <row r="135" spans="2:59" ht="12" customHeight="1">
      <c r="B135" s="102"/>
      <c r="C135" s="1373" t="s">
        <v>11</v>
      </c>
      <c r="D135" s="1413">
        <v>30</v>
      </c>
      <c r="E135" s="679">
        <v>1.53</v>
      </c>
      <c r="F135" s="290">
        <v>0.255</v>
      </c>
      <c r="G135" s="290">
        <v>15.276999999999999</v>
      </c>
      <c r="H135" s="291">
        <f>G135*4+F135*9+E135*4</f>
        <v>69.522999999999996</v>
      </c>
      <c r="I135" s="1365">
        <v>43</v>
      </c>
      <c r="J135" s="1342" t="s">
        <v>10</v>
      </c>
      <c r="R135" s="180"/>
      <c r="S135" s="157"/>
      <c r="T135" s="7"/>
      <c r="U135" s="16"/>
      <c r="V135" s="52"/>
      <c r="W135" s="52"/>
      <c r="X135" s="52"/>
      <c r="Y135" s="151"/>
      <c r="Z135" s="1706"/>
      <c r="AA135" s="254"/>
      <c r="AB135" s="254"/>
      <c r="AC135" s="254"/>
      <c r="AD135" s="694"/>
      <c r="AE135" s="254"/>
      <c r="AF135" s="254"/>
      <c r="AG135" s="694"/>
      <c r="AH135" s="255"/>
      <c r="AI135" s="162"/>
      <c r="AJ135" s="162"/>
      <c r="AK135" s="162"/>
      <c r="AL135" s="169"/>
      <c r="AM135" s="169"/>
      <c r="AN135" s="163"/>
      <c r="AO135" s="163"/>
      <c r="AP135" s="168"/>
      <c r="AQ135" s="169"/>
      <c r="AR135" s="169"/>
      <c r="AS135" s="169"/>
      <c r="AT135" s="169"/>
      <c r="AU135" s="169"/>
      <c r="AV135" s="169"/>
      <c r="AW135" s="169"/>
      <c r="AX135" s="169"/>
      <c r="AY135" s="169"/>
      <c r="AZ135" s="11"/>
      <c r="BA135" s="11"/>
      <c r="BB135" s="11"/>
      <c r="BC135" s="11"/>
      <c r="BD135" s="11"/>
      <c r="BE135" s="11"/>
      <c r="BF135" s="11"/>
      <c r="BG135" s="11"/>
    </row>
    <row r="136" spans="2:59" ht="12.75" customHeight="1" thickBot="1">
      <c r="B136" s="104"/>
      <c r="C136" s="1373" t="s">
        <v>15</v>
      </c>
      <c r="D136" s="1409">
        <v>20</v>
      </c>
      <c r="E136" s="958">
        <v>1.1299999999999999</v>
      </c>
      <c r="F136" s="689">
        <v>0.24</v>
      </c>
      <c r="G136" s="689">
        <v>9.0370000000000008</v>
      </c>
      <c r="H136" s="667">
        <f>G136*4+F136*9+E136*4</f>
        <v>42.828000000000003</v>
      </c>
      <c r="I136" s="1371">
        <v>42</v>
      </c>
      <c r="J136" s="1342" t="s">
        <v>10</v>
      </c>
      <c r="R136" s="180"/>
      <c r="S136" s="183"/>
      <c r="T136" s="163"/>
      <c r="U136" s="155"/>
      <c r="V136" s="52"/>
      <c r="W136" s="52"/>
      <c r="X136" s="52"/>
      <c r="Y136" s="151"/>
      <c r="Z136" s="52"/>
      <c r="AA136" s="52"/>
      <c r="AB136" s="52"/>
      <c r="AC136" s="52"/>
      <c r="AD136" s="181"/>
      <c r="AE136" s="52"/>
      <c r="AF136" s="52"/>
      <c r="AG136" s="52"/>
      <c r="AH136" s="255"/>
      <c r="AI136" s="162"/>
      <c r="AJ136" s="162"/>
      <c r="AK136" s="162"/>
      <c r="AL136" s="169"/>
      <c r="AM136" s="169"/>
      <c r="AN136" s="163"/>
      <c r="AO136" s="163"/>
      <c r="AP136" s="909"/>
      <c r="AQ136" s="169"/>
      <c r="AR136" s="169"/>
      <c r="AS136" s="169"/>
      <c r="AT136" s="169"/>
      <c r="AU136" s="169"/>
      <c r="AV136" s="169"/>
      <c r="AW136" s="169"/>
      <c r="AX136" s="169"/>
      <c r="AY136" s="169"/>
      <c r="AZ136" s="11"/>
      <c r="BA136" s="11"/>
      <c r="BB136" s="11"/>
      <c r="BC136" s="11"/>
      <c r="BD136" s="11"/>
      <c r="BE136" s="11"/>
      <c r="BF136" s="11"/>
      <c r="BG136" s="11"/>
    </row>
    <row r="137" spans="2:59" ht="12.75" customHeight="1" thickBot="1">
      <c r="B137" s="1435" t="s">
        <v>525</v>
      </c>
      <c r="C137" s="42"/>
      <c r="D137" s="56"/>
      <c r="E137" s="1436">
        <f>SUM(E131:E136)</f>
        <v>21.652999999999999</v>
      </c>
      <c r="F137" s="1418">
        <f>SUM(F131:F136)</f>
        <v>36.797000000000011</v>
      </c>
      <c r="G137" s="1437">
        <f>SUM(G131:G136)</f>
        <v>80.14500000000001</v>
      </c>
      <c r="H137" s="1438">
        <f>SUM(H131:H136)</f>
        <v>738.36500000000012</v>
      </c>
      <c r="I137" s="1439" t="s">
        <v>501</v>
      </c>
      <c r="J137" s="1346"/>
      <c r="R137" s="180"/>
      <c r="S137" s="183"/>
      <c r="T137" s="163"/>
      <c r="U137" s="155"/>
      <c r="V137" s="52"/>
      <c r="W137" s="52"/>
      <c r="X137" s="52"/>
      <c r="Y137" s="151"/>
      <c r="Z137" s="52"/>
      <c r="AA137" s="52"/>
      <c r="AB137" s="52"/>
      <c r="AC137" s="52"/>
      <c r="AD137" s="52"/>
      <c r="AE137" s="52"/>
      <c r="AF137" s="52"/>
      <c r="AG137" s="52"/>
      <c r="AH137" s="255"/>
      <c r="AI137" s="162"/>
      <c r="AJ137" s="169"/>
      <c r="AK137" s="162"/>
      <c r="AL137" s="169"/>
      <c r="AM137" s="169"/>
      <c r="AN137" s="163"/>
      <c r="AO137" s="163"/>
      <c r="AP137" s="162"/>
      <c r="AQ137" s="169"/>
      <c r="AR137" s="169"/>
      <c r="AS137" s="169"/>
      <c r="AT137" s="169"/>
      <c r="AU137" s="169"/>
      <c r="AV137" s="169"/>
      <c r="AW137" s="169"/>
      <c r="AX137" s="169"/>
      <c r="AY137" s="169"/>
      <c r="AZ137" s="11"/>
      <c r="BA137" s="11"/>
      <c r="BB137" s="11"/>
      <c r="BC137" s="11"/>
      <c r="BD137" s="11"/>
      <c r="BE137" s="11"/>
      <c r="BF137" s="11"/>
      <c r="BG137" s="11"/>
    </row>
    <row r="138" spans="2:59" ht="13.5" customHeight="1" thickBot="1">
      <c r="B138" s="41"/>
      <c r="C138" s="42" t="s">
        <v>675</v>
      </c>
      <c r="D138" s="43"/>
      <c r="E138" s="248">
        <f>E128+E137</f>
        <v>44.436</v>
      </c>
      <c r="F138" s="148">
        <f t="shared" ref="F138:H138" si="9">F128+F137</f>
        <v>48.992000000000012</v>
      </c>
      <c r="G138" s="148">
        <f>G128+G137</f>
        <v>134.60500000000002</v>
      </c>
      <c r="H138" s="417">
        <f t="shared" si="9"/>
        <v>1157.0920000000001</v>
      </c>
      <c r="I138" s="1440" t="s">
        <v>502</v>
      </c>
      <c r="J138" s="1323">
        <f>D131+D132+D133+D134+D135+D136</f>
        <v>720</v>
      </c>
      <c r="R138" s="184"/>
      <c r="S138" s="11"/>
      <c r="T138" s="1806"/>
      <c r="U138" s="5"/>
      <c r="V138" s="54"/>
      <c r="W138" s="54"/>
      <c r="X138" s="54"/>
      <c r="Y138" s="933"/>
      <c r="Z138" s="54"/>
      <c r="AA138" s="54"/>
      <c r="AB138" s="933"/>
      <c r="AC138" s="54"/>
      <c r="AD138" s="1818"/>
      <c r="AE138" s="933"/>
      <c r="AF138" s="54"/>
      <c r="AG138" s="54"/>
      <c r="AH138" s="57"/>
      <c r="AI138" s="169"/>
      <c r="AJ138" s="169"/>
      <c r="AK138" s="162"/>
      <c r="AL138" s="169"/>
      <c r="AM138" s="169"/>
      <c r="AN138" s="163"/>
      <c r="AO138" s="163"/>
      <c r="AP138" s="162"/>
      <c r="AQ138" s="169"/>
      <c r="AR138" s="169"/>
      <c r="AS138" s="169"/>
      <c r="AT138" s="169"/>
      <c r="AU138" s="169"/>
      <c r="AV138" s="169"/>
      <c r="AW138" s="169"/>
      <c r="AX138" s="169"/>
      <c r="AY138" s="169"/>
      <c r="AZ138" s="11"/>
      <c r="BA138" s="11"/>
      <c r="BB138" s="11"/>
      <c r="BC138" s="11"/>
      <c r="BD138" s="11"/>
      <c r="BE138" s="11"/>
      <c r="BF138" s="11"/>
      <c r="BG138" s="11"/>
    </row>
    <row r="139" spans="2:59" ht="15" customHeight="1" thickBot="1">
      <c r="B139" s="45"/>
      <c r="C139" s="46" t="s">
        <v>14</v>
      </c>
      <c r="D139" s="47"/>
      <c r="E139" s="415">
        <v>38.5</v>
      </c>
      <c r="F139" s="416">
        <v>39.5</v>
      </c>
      <c r="G139" s="701">
        <v>167.5</v>
      </c>
      <c r="H139" s="1662">
        <v>1175</v>
      </c>
      <c r="I139" s="1426" t="s">
        <v>665</v>
      </c>
      <c r="J139" s="1382"/>
      <c r="Q139" s="146"/>
      <c r="R139" s="185"/>
      <c r="S139" s="155"/>
      <c r="T139" s="899"/>
      <c r="U139" s="162"/>
      <c r="V139" s="11"/>
      <c r="W139" s="11"/>
      <c r="X139" s="11"/>
      <c r="Y139" s="11"/>
      <c r="Z139" s="1778"/>
      <c r="AA139" s="1819"/>
      <c r="AB139" s="1819"/>
      <c r="AC139" s="1778"/>
      <c r="AD139" s="1820"/>
      <c r="AE139" s="1819"/>
      <c r="AF139" s="1819"/>
      <c r="AG139" s="1778"/>
      <c r="AH139" s="1778"/>
      <c r="AI139" s="169"/>
      <c r="AJ139" s="1036"/>
      <c r="AK139" s="162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69"/>
      <c r="AZ139" s="11"/>
      <c r="BA139" s="11"/>
      <c r="BB139" s="11"/>
      <c r="BC139" s="11"/>
      <c r="BD139" s="11"/>
      <c r="BE139" s="11"/>
      <c r="BF139" s="11"/>
      <c r="BG139" s="11"/>
    </row>
    <row r="140" spans="2:59" ht="14.25" customHeight="1">
      <c r="N140" s="49"/>
      <c r="Q140" s="146"/>
      <c r="R140" s="155"/>
      <c r="S140" s="169"/>
      <c r="T140" s="903"/>
      <c r="U140" s="169"/>
      <c r="V140" s="11"/>
      <c r="W140" s="11"/>
      <c r="X140" s="11"/>
      <c r="Y140" s="11"/>
      <c r="Z140" s="1811"/>
      <c r="AA140" s="1812"/>
      <c r="AB140" s="1812"/>
      <c r="AC140" s="1812"/>
      <c r="AD140" s="1813"/>
      <c r="AE140" s="1813"/>
      <c r="AF140" s="1780"/>
      <c r="AG140" s="1780"/>
      <c r="AH140" s="1814"/>
      <c r="AI140" s="169"/>
      <c r="AJ140" s="162"/>
      <c r="AK140" s="162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69"/>
      <c r="AZ140" s="11"/>
      <c r="BA140" s="11"/>
      <c r="BB140" s="11"/>
      <c r="BC140" s="11"/>
      <c r="BD140" s="11"/>
      <c r="BE140" s="11"/>
      <c r="BF140" s="11"/>
      <c r="BG140" s="11"/>
    </row>
    <row r="141" spans="2:59" ht="13.5" customHeight="1">
      <c r="L141" s="1663"/>
      <c r="M141" s="169"/>
      <c r="N141" s="11"/>
      <c r="Q141" s="146"/>
      <c r="R141" s="180"/>
      <c r="S141" s="169"/>
      <c r="T141" s="169"/>
      <c r="U141" s="186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11"/>
      <c r="AI141" s="186"/>
      <c r="AJ141" s="186"/>
      <c r="AK141" s="186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69"/>
      <c r="AZ141" s="11"/>
      <c r="BA141" s="11"/>
      <c r="BB141" s="11"/>
      <c r="BC141" s="11"/>
      <c r="BD141" s="11"/>
      <c r="BE141" s="11"/>
      <c r="BF141" s="11"/>
      <c r="BG141" s="11"/>
    </row>
    <row r="142" spans="2:59" ht="17.25" customHeight="1">
      <c r="L142" s="11"/>
      <c r="M142" s="298"/>
      <c r="N142" s="29"/>
      <c r="Q142" s="146"/>
      <c r="R142" s="180"/>
      <c r="S142" s="169"/>
      <c r="T142" s="169"/>
      <c r="U142" s="186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11"/>
      <c r="AI142" s="169"/>
      <c r="AJ142" s="169"/>
      <c r="AK142" s="169"/>
      <c r="AL142" s="169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69"/>
      <c r="AZ142" s="11"/>
      <c r="BA142" s="11"/>
      <c r="BB142" s="11"/>
      <c r="BC142" s="11"/>
      <c r="BD142" s="11"/>
      <c r="BE142" s="11"/>
      <c r="BF142" s="11"/>
      <c r="BG142" s="11"/>
    </row>
    <row r="143" spans="2:59" ht="12.75" customHeight="1" thickBot="1">
      <c r="L143" s="1665"/>
      <c r="M143" s="53"/>
      <c r="N143" s="15"/>
      <c r="Q143" s="146"/>
      <c r="R143" s="180"/>
      <c r="S143" s="1037"/>
      <c r="T143" s="1862"/>
      <c r="U143" s="186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11"/>
      <c r="AI143" s="169"/>
      <c r="AJ143" s="169"/>
      <c r="AK143" s="169"/>
      <c r="AL143" s="169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69"/>
      <c r="AZ143" s="11"/>
      <c r="BA143" s="11"/>
      <c r="BB143" s="11"/>
      <c r="BC143" s="11"/>
      <c r="BD143" s="11"/>
      <c r="BE143" s="11"/>
      <c r="BF143" s="11"/>
      <c r="BG143" s="11"/>
    </row>
    <row r="144" spans="2:59" ht="12.75" customHeight="1" thickBot="1">
      <c r="B144" s="1348" t="s">
        <v>481</v>
      </c>
      <c r="C144" s="116"/>
      <c r="D144" s="1349" t="s">
        <v>482</v>
      </c>
      <c r="E144" s="743" t="s">
        <v>483</v>
      </c>
      <c r="F144" s="743"/>
      <c r="G144" s="743"/>
      <c r="H144" s="1350" t="s">
        <v>484</v>
      </c>
      <c r="I144" s="1351" t="s">
        <v>485</v>
      </c>
      <c r="J144" s="1352" t="s">
        <v>486</v>
      </c>
      <c r="L144" s="53"/>
      <c r="M144" s="7"/>
      <c r="N144" s="49"/>
      <c r="Q144" s="146"/>
      <c r="R144" s="184"/>
      <c r="S144" s="169"/>
      <c r="T144" s="169"/>
      <c r="U144" s="257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11"/>
      <c r="AI144" s="174"/>
      <c r="AJ144" s="174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69"/>
      <c r="AZ144" s="11"/>
      <c r="BA144" s="11"/>
      <c r="BB144" s="11"/>
      <c r="BC144" s="11"/>
      <c r="BD144" s="11"/>
      <c r="BE144" s="11"/>
      <c r="BF144" s="11"/>
      <c r="BG144" s="11"/>
    </row>
    <row r="145" spans="2:59" ht="13.5" customHeight="1">
      <c r="B145" s="1353" t="s">
        <v>487</v>
      </c>
      <c r="C145" s="1322" t="s">
        <v>488</v>
      </c>
      <c r="D145" s="1354" t="s">
        <v>489</v>
      </c>
      <c r="E145" s="1355" t="s">
        <v>490</v>
      </c>
      <c r="F145" s="1355" t="s">
        <v>73</v>
      </c>
      <c r="G145" s="1355" t="s">
        <v>74</v>
      </c>
      <c r="H145" s="1356" t="s">
        <v>491</v>
      </c>
      <c r="I145" s="1325" t="s">
        <v>492</v>
      </c>
      <c r="J145" s="1326" t="s">
        <v>493</v>
      </c>
      <c r="L145" s="1663"/>
      <c r="M145" s="169"/>
      <c r="N145" s="11"/>
      <c r="Q145" s="146"/>
      <c r="R145" s="155"/>
      <c r="S145" s="180"/>
      <c r="T145" s="155"/>
      <c r="U145" s="155"/>
      <c r="V145" s="7"/>
      <c r="W145" s="7"/>
      <c r="X145" s="7"/>
      <c r="Y145" s="15"/>
      <c r="Z145" s="15"/>
      <c r="AA145" s="1664"/>
      <c r="AB145" s="7"/>
      <c r="AC145" s="7"/>
      <c r="AD145" s="15"/>
      <c r="AE145" s="7"/>
      <c r="AF145" s="7"/>
      <c r="AG145" s="7"/>
      <c r="AH145" s="7"/>
      <c r="AI145" s="174"/>
      <c r="AJ145" s="169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69"/>
      <c r="AZ145" s="11"/>
      <c r="BA145" s="11"/>
      <c r="BB145" s="11"/>
      <c r="BC145" s="11"/>
      <c r="BD145" s="11"/>
      <c r="BE145" s="11"/>
      <c r="BF145" s="11"/>
      <c r="BG145" s="11"/>
    </row>
    <row r="146" spans="2:59" ht="15" thickBot="1">
      <c r="B146" s="1399"/>
      <c r="C146" s="1327"/>
      <c r="D146" s="1400"/>
      <c r="E146" s="1357" t="s">
        <v>6</v>
      </c>
      <c r="F146" s="1357" t="s">
        <v>7</v>
      </c>
      <c r="G146" s="1357" t="s">
        <v>8</v>
      </c>
      <c r="H146" s="1328" t="s">
        <v>494</v>
      </c>
      <c r="I146" s="1329" t="s">
        <v>495</v>
      </c>
      <c r="J146" s="1330" t="s">
        <v>496</v>
      </c>
      <c r="L146" s="11"/>
      <c r="M146" s="298"/>
      <c r="N146" s="29"/>
      <c r="Q146" s="146"/>
      <c r="R146" s="180"/>
      <c r="S146" s="180"/>
      <c r="T146" s="167"/>
      <c r="U146" s="155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9"/>
      <c r="AJ146" s="169"/>
      <c r="AK146" s="169"/>
      <c r="AL146" s="169"/>
      <c r="AM146" s="169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  <c r="AY146" s="169"/>
      <c r="AZ146" s="11"/>
      <c r="BA146" s="11"/>
      <c r="BB146" s="11"/>
      <c r="BC146" s="11"/>
      <c r="BD146" s="11"/>
      <c r="BE146" s="11"/>
      <c r="BF146" s="11"/>
      <c r="BG146" s="11"/>
    </row>
    <row r="147" spans="2:59" ht="14.25" customHeight="1">
      <c r="B147" s="116"/>
      <c r="C147" s="274" t="s">
        <v>346</v>
      </c>
      <c r="D147" s="1401"/>
      <c r="E147" s="1402"/>
      <c r="F147" s="1403"/>
      <c r="G147" s="1403"/>
      <c r="H147" s="1404"/>
      <c r="I147" s="1372"/>
      <c r="J147" s="1405"/>
      <c r="L147" s="1665"/>
      <c r="M147" s="53"/>
      <c r="N147" s="15"/>
      <c r="R147" s="187"/>
      <c r="S147" s="11"/>
      <c r="T147" s="286"/>
      <c r="U147" s="11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11"/>
      <c r="AI147" s="1040"/>
      <c r="AJ147" s="339"/>
      <c r="AK147" s="339"/>
      <c r="AL147" s="169"/>
      <c r="AM147" s="169"/>
      <c r="AN147" s="169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  <c r="AY147" s="169"/>
      <c r="AZ147" s="11"/>
      <c r="BA147" s="11"/>
      <c r="BB147" s="11"/>
      <c r="BC147" s="11"/>
      <c r="BD147" s="11"/>
      <c r="BE147" s="11"/>
      <c r="BF147" s="11"/>
      <c r="BG147" s="11"/>
    </row>
    <row r="148" spans="2:59" ht="15" customHeight="1">
      <c r="B148" s="1324" t="s">
        <v>497</v>
      </c>
      <c r="C148" s="1690" t="s">
        <v>730</v>
      </c>
      <c r="D148" s="1691">
        <v>200</v>
      </c>
      <c r="E148" s="684">
        <v>4.79</v>
      </c>
      <c r="F148" s="685">
        <v>10.648</v>
      </c>
      <c r="G148" s="685">
        <v>41.886000000000003</v>
      </c>
      <c r="H148" s="686">
        <f>G148*4+F148*9+E148*4</f>
        <v>282.536</v>
      </c>
      <c r="I148" s="1332">
        <v>3</v>
      </c>
      <c r="J148" s="1345" t="s">
        <v>680</v>
      </c>
      <c r="L148" s="53"/>
      <c r="M148" s="7"/>
      <c r="N148" s="54"/>
      <c r="R148" s="192"/>
      <c r="S148" s="908"/>
      <c r="T148" s="11"/>
      <c r="U148" s="11"/>
      <c r="V148" s="11"/>
      <c r="W148" s="11"/>
      <c r="X148" s="11"/>
      <c r="Y148" s="11"/>
      <c r="Z148" s="181"/>
      <c r="AA148" s="694"/>
      <c r="AB148" s="181"/>
      <c r="AC148" s="181"/>
      <c r="AD148" s="181"/>
      <c r="AE148" s="383"/>
      <c r="AF148" s="694"/>
      <c r="AG148" s="181"/>
      <c r="AH148" s="181"/>
      <c r="AI148" s="169"/>
      <c r="AJ148" s="174"/>
      <c r="AK148" s="169"/>
      <c r="AL148" s="169"/>
      <c r="AM148" s="169"/>
      <c r="AN148" s="169"/>
      <c r="AO148" s="169"/>
      <c r="AP148" s="169"/>
      <c r="AQ148" s="169"/>
      <c r="AR148" s="169"/>
      <c r="AS148" s="169"/>
      <c r="AT148" s="169"/>
      <c r="AU148" s="169"/>
      <c r="AV148" s="169"/>
      <c r="AW148" s="169"/>
      <c r="AX148" s="169"/>
      <c r="AY148" s="169"/>
      <c r="AZ148" s="11"/>
      <c r="BA148" s="11"/>
      <c r="BB148" s="11"/>
      <c r="BC148" s="11"/>
      <c r="BD148" s="11"/>
      <c r="BE148" s="11"/>
      <c r="BF148" s="11"/>
      <c r="BG148" s="11"/>
    </row>
    <row r="149" spans="2:59" ht="12.75" customHeight="1">
      <c r="B149" s="1336" t="s">
        <v>498</v>
      </c>
      <c r="C149" s="1412" t="s">
        <v>23</v>
      </c>
      <c r="D149" s="1413">
        <v>200</v>
      </c>
      <c r="E149" s="684">
        <v>3.94</v>
      </c>
      <c r="F149" s="685">
        <v>3.27</v>
      </c>
      <c r="G149" s="685">
        <v>23</v>
      </c>
      <c r="H149" s="411">
        <f>G149*4+F149*9+E149*4</f>
        <v>137.19</v>
      </c>
      <c r="I149" s="1431">
        <v>48</v>
      </c>
      <c r="J149" s="1342" t="s">
        <v>22</v>
      </c>
      <c r="L149" s="65"/>
      <c r="M149" s="1666"/>
      <c r="N149" s="15"/>
      <c r="R149" s="180"/>
      <c r="S149" s="38"/>
      <c r="T149" s="7"/>
      <c r="U149" s="16"/>
      <c r="V149" s="52"/>
      <c r="W149" s="52"/>
      <c r="X149" s="52"/>
      <c r="Y149" s="151"/>
      <c r="Z149" s="52"/>
      <c r="AA149" s="52"/>
      <c r="AB149" s="52"/>
      <c r="AC149" s="52"/>
      <c r="AD149" s="181"/>
      <c r="AE149" s="376"/>
      <c r="AF149" s="52"/>
      <c r="AG149" s="52"/>
      <c r="AH149" s="255"/>
      <c r="AI149" s="169"/>
      <c r="AJ149" s="169"/>
      <c r="AK149" s="169"/>
      <c r="AL149" s="169"/>
      <c r="AM149" s="169"/>
      <c r="AN149" s="169"/>
      <c r="AO149" s="169"/>
      <c r="AP149" s="169"/>
      <c r="AQ149" s="169"/>
      <c r="AR149" s="169"/>
      <c r="AS149" s="169"/>
      <c r="AT149" s="169"/>
      <c r="AU149" s="169"/>
      <c r="AV149" s="169"/>
      <c r="AW149" s="169"/>
      <c r="AX149" s="169"/>
      <c r="AY149" s="169"/>
      <c r="AZ149" s="11"/>
      <c r="BA149" s="11"/>
      <c r="BB149" s="11"/>
      <c r="BC149" s="11"/>
      <c r="BD149" s="11"/>
      <c r="BE149" s="11"/>
      <c r="BF149" s="11"/>
      <c r="BG149" s="11"/>
    </row>
    <row r="150" spans="2:59" ht="14.25" customHeight="1">
      <c r="B150" s="1338" t="s">
        <v>16</v>
      </c>
      <c r="C150" s="1432" t="s">
        <v>231</v>
      </c>
      <c r="D150" s="1433">
        <v>50</v>
      </c>
      <c r="E150" s="679">
        <v>4.827</v>
      </c>
      <c r="F150" s="677">
        <v>6.79</v>
      </c>
      <c r="G150" s="677">
        <v>14.83</v>
      </c>
      <c r="H150" s="411">
        <f t="shared" ref="H150" si="10">G150*4+F150*9+E150*4</f>
        <v>139.738</v>
      </c>
      <c r="I150" s="1341">
        <v>39</v>
      </c>
      <c r="J150" s="1366" t="s">
        <v>233</v>
      </c>
      <c r="L150" s="38"/>
      <c r="M150" s="7"/>
      <c r="N150" s="15"/>
      <c r="R150" s="180"/>
      <c r="S150" s="297"/>
      <c r="T150" s="375"/>
      <c r="U150" s="152"/>
      <c r="V150" s="52"/>
      <c r="W150" s="52"/>
      <c r="X150" s="52"/>
      <c r="Y150" s="151"/>
      <c r="Z150" s="52"/>
      <c r="AA150" s="52"/>
      <c r="AB150" s="254"/>
      <c r="AC150" s="52"/>
      <c r="AD150" s="181"/>
      <c r="AE150" s="52"/>
      <c r="AF150" s="52"/>
      <c r="AG150" s="52"/>
      <c r="AH150" s="255"/>
      <c r="AI150" s="169"/>
      <c r="AJ150" s="169"/>
      <c r="AK150" s="169"/>
      <c r="AL150" s="169"/>
      <c r="AM150" s="169"/>
      <c r="AN150" s="169"/>
      <c r="AO150" s="169"/>
      <c r="AP150" s="169"/>
      <c r="AQ150" s="169"/>
      <c r="AR150" s="169"/>
      <c r="AS150" s="169"/>
      <c r="AT150" s="169"/>
      <c r="AU150" s="169"/>
      <c r="AV150" s="169"/>
      <c r="AW150" s="169"/>
      <c r="AX150" s="169"/>
      <c r="AY150" s="169"/>
      <c r="AZ150" s="11"/>
      <c r="BA150" s="11"/>
      <c r="BB150" s="11"/>
      <c r="BC150" s="11"/>
      <c r="BD150" s="11"/>
      <c r="BE150" s="11"/>
      <c r="BF150" s="11"/>
      <c r="BG150" s="11"/>
    </row>
    <row r="151" spans="2:59" ht="12.75" customHeight="1">
      <c r="B151" s="1343" t="s">
        <v>531</v>
      </c>
      <c r="C151" s="1412" t="s">
        <v>11</v>
      </c>
      <c r="D151" s="1413">
        <v>30</v>
      </c>
      <c r="E151" s="289">
        <v>1.53</v>
      </c>
      <c r="F151" s="290">
        <v>0.255</v>
      </c>
      <c r="G151" s="290">
        <v>15.276999999999999</v>
      </c>
      <c r="H151" s="291">
        <f>G151*4+F151*9+E151*4</f>
        <v>69.522999999999996</v>
      </c>
      <c r="I151" s="1365">
        <v>43</v>
      </c>
      <c r="J151" s="1342" t="s">
        <v>10</v>
      </c>
      <c r="L151" s="38"/>
      <c r="M151" s="7"/>
      <c r="N151" s="11"/>
      <c r="R151" s="180"/>
      <c r="S151" s="180"/>
      <c r="T151" s="163"/>
      <c r="U151" s="16"/>
      <c r="V151" s="52"/>
      <c r="W151" s="52"/>
      <c r="X151" s="52"/>
      <c r="Y151" s="151"/>
      <c r="Z151" s="52"/>
      <c r="AA151" s="52"/>
      <c r="AB151" s="52"/>
      <c r="AC151" s="52"/>
      <c r="AD151" s="181"/>
      <c r="AE151" s="52"/>
      <c r="AF151" s="52"/>
      <c r="AG151" s="52"/>
      <c r="AH151" s="255"/>
      <c r="AI151" s="169"/>
      <c r="AJ151" s="169"/>
      <c r="AK151" s="169"/>
      <c r="AL151" s="169"/>
      <c r="AM151" s="169"/>
      <c r="AN151" s="169"/>
      <c r="AO151" s="169"/>
      <c r="AP151" s="169"/>
      <c r="AQ151" s="169"/>
      <c r="AR151" s="169"/>
      <c r="AS151" s="169"/>
      <c r="AT151" s="169"/>
      <c r="AU151" s="169"/>
      <c r="AV151" s="169"/>
      <c r="AW151" s="169"/>
      <c r="AX151" s="169"/>
      <c r="AY151" s="169"/>
      <c r="AZ151" s="11"/>
      <c r="BA151" s="11"/>
      <c r="BB151" s="11"/>
      <c r="BC151" s="11"/>
      <c r="BD151" s="11"/>
      <c r="BE151" s="11"/>
      <c r="BF151" s="11"/>
      <c r="BG151" s="11"/>
    </row>
    <row r="152" spans="2:59" ht="13.5" customHeight="1" thickBot="1">
      <c r="B152" s="1343"/>
      <c r="C152" s="1414" t="s">
        <v>15</v>
      </c>
      <c r="D152" s="1415">
        <v>20</v>
      </c>
      <c r="E152" s="687">
        <v>1.1299999999999999</v>
      </c>
      <c r="F152" s="689">
        <v>0.24</v>
      </c>
      <c r="G152" s="689">
        <v>9.0370000000000008</v>
      </c>
      <c r="H152" s="667">
        <f>G152*4+F152*9+E152*4</f>
        <v>42.828000000000003</v>
      </c>
      <c r="I152" s="1371">
        <v>42</v>
      </c>
      <c r="J152" s="1361" t="s">
        <v>10</v>
      </c>
      <c r="L152" s="1529"/>
      <c r="M152" s="179"/>
      <c r="N152" s="11"/>
      <c r="R152" s="181"/>
      <c r="S152" s="180"/>
      <c r="T152" s="163"/>
      <c r="U152" s="16"/>
      <c r="V152" s="52"/>
      <c r="W152" s="52"/>
      <c r="X152" s="52"/>
      <c r="Y152" s="151"/>
      <c r="Z152" s="52"/>
      <c r="AA152" s="52"/>
      <c r="AB152" s="52"/>
      <c r="AC152" s="52"/>
      <c r="AD152" s="52"/>
      <c r="AE152" s="52"/>
      <c r="AF152" s="52"/>
      <c r="AG152" s="52"/>
      <c r="AH152" s="255"/>
      <c r="AI152" s="181"/>
      <c r="AJ152" s="181"/>
      <c r="AK152" s="181"/>
      <c r="AL152" s="299"/>
      <c r="AM152" s="169"/>
      <c r="AN152" s="169"/>
      <c r="AO152" s="169"/>
      <c r="AP152" s="169"/>
      <c r="AQ152" s="169"/>
      <c r="AR152" s="169"/>
      <c r="AS152" s="169"/>
      <c r="AT152" s="169"/>
      <c r="AU152" s="169"/>
      <c r="AV152" s="169"/>
      <c r="AW152" s="169"/>
      <c r="AX152" s="169"/>
      <c r="AY152" s="169"/>
      <c r="AZ152" s="11"/>
      <c r="BA152" s="11"/>
      <c r="BB152" s="11"/>
      <c r="BC152" s="11"/>
      <c r="BD152" s="11"/>
      <c r="BE152" s="11"/>
      <c r="BF152" s="11"/>
      <c r="BG152" s="11"/>
    </row>
    <row r="153" spans="2:59">
      <c r="B153" s="1416" t="s">
        <v>674</v>
      </c>
      <c r="D153" s="242"/>
      <c r="E153" s="1693">
        <f>SUM(E148:E152)</f>
        <v>16.216999999999999</v>
      </c>
      <c r="F153" s="1696">
        <f>SUM(F148:F152)</f>
        <v>21.202999999999996</v>
      </c>
      <c r="G153" s="1696">
        <f>SUM(G148:G152)</f>
        <v>104.03</v>
      </c>
      <c r="H153" s="1694">
        <f>SUM(H148:H152)</f>
        <v>671.81499999999994</v>
      </c>
      <c r="I153" s="1421" t="s">
        <v>501</v>
      </c>
      <c r="J153" s="1346"/>
      <c r="L153" s="1529"/>
      <c r="M153" s="179"/>
      <c r="N153" s="11"/>
      <c r="R153" s="181"/>
      <c r="S153" s="11"/>
      <c r="T153" s="1806"/>
      <c r="U153" s="5"/>
      <c r="V153" s="11"/>
      <c r="W153" s="11"/>
      <c r="X153" s="11"/>
      <c r="Y153" s="11"/>
      <c r="Z153" s="54"/>
      <c r="AA153" s="54"/>
      <c r="AB153" s="54"/>
      <c r="AC153" s="54"/>
      <c r="AD153" s="54"/>
      <c r="AE153" s="933"/>
      <c r="AF153" s="54"/>
      <c r="AG153" s="54"/>
      <c r="AH153" s="152"/>
      <c r="AI153" s="169"/>
      <c r="AJ153" s="169"/>
      <c r="AK153" s="169"/>
      <c r="AL153" s="169"/>
      <c r="AM153" s="169"/>
      <c r="AN153" s="169"/>
      <c r="AO153" s="169"/>
      <c r="AP153" s="169"/>
      <c r="AQ153" s="169"/>
      <c r="AR153" s="169"/>
      <c r="AS153" s="169"/>
      <c r="AT153" s="169"/>
      <c r="AU153" s="169"/>
      <c r="AV153" s="169"/>
      <c r="AW153" s="169"/>
      <c r="AX153" s="169"/>
      <c r="AY153" s="169"/>
      <c r="AZ153" s="11"/>
      <c r="BA153" s="11"/>
      <c r="BB153" s="11"/>
      <c r="BC153" s="11"/>
      <c r="BD153" s="11"/>
      <c r="BE153" s="11"/>
      <c r="BF153" s="11"/>
      <c r="BG153" s="11"/>
    </row>
    <row r="154" spans="2:59" ht="13.5" customHeight="1" thickBot="1">
      <c r="B154" s="102"/>
      <c r="E154" s="1422"/>
      <c r="F154" s="1423"/>
      <c r="G154" s="1423"/>
      <c r="H154" s="1382"/>
      <c r="I154" s="1426" t="s">
        <v>664</v>
      </c>
      <c r="J154" s="1347">
        <f>D148+D149+D150+D151+D152</f>
        <v>500</v>
      </c>
      <c r="L154" s="1529"/>
      <c r="M154" s="179"/>
      <c r="N154" s="11"/>
      <c r="R154" s="16"/>
      <c r="S154" s="11"/>
      <c r="T154" s="286"/>
      <c r="U154" s="11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11"/>
      <c r="AI154" s="169"/>
      <c r="AJ154" s="169"/>
      <c r="AK154" s="169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  <c r="AY154" s="169"/>
      <c r="AZ154" s="11"/>
      <c r="BA154" s="11"/>
      <c r="BB154" s="11"/>
      <c r="BC154" s="11"/>
      <c r="BD154" s="11"/>
      <c r="BE154" s="11"/>
      <c r="BF154" s="11"/>
      <c r="BG154" s="11"/>
    </row>
    <row r="155" spans="2:59" ht="16.5" customHeight="1">
      <c r="B155" s="102"/>
      <c r="C155" s="274" t="s">
        <v>234</v>
      </c>
      <c r="D155" s="1321"/>
      <c r="E155" s="66"/>
      <c r="F155" s="1427"/>
      <c r="G155" s="1427"/>
      <c r="H155" s="1428"/>
      <c r="I155" s="1429"/>
      <c r="J155" s="1429"/>
      <c r="L155" s="1529"/>
      <c r="M155" s="298"/>
      <c r="N155" s="678"/>
      <c r="S155" s="182"/>
      <c r="T155" s="163"/>
      <c r="U155" s="155"/>
      <c r="V155" s="52"/>
      <c r="W155" s="52"/>
      <c r="X155" s="52"/>
      <c r="Y155" s="151"/>
      <c r="Z155" s="52"/>
      <c r="AA155" s="254"/>
      <c r="AB155" s="52"/>
      <c r="AC155" s="52"/>
      <c r="AD155" s="52"/>
      <c r="AE155" s="376"/>
      <c r="AF155" s="254"/>
      <c r="AG155" s="52"/>
      <c r="AH155" s="52"/>
      <c r="AI155" s="169"/>
      <c r="AJ155" s="169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  <c r="AY155" s="169"/>
      <c r="AZ155" s="11"/>
      <c r="BA155" s="11"/>
      <c r="BB155" s="11"/>
      <c r="BC155" s="11"/>
      <c r="BD155" s="11"/>
      <c r="BE155" s="11"/>
      <c r="BF155" s="11"/>
      <c r="BG155" s="11"/>
    </row>
    <row r="156" spans="2:59" ht="12.75" customHeight="1">
      <c r="B156" s="102"/>
      <c r="C156" s="1406" t="s">
        <v>208</v>
      </c>
      <c r="D156" s="1668">
        <v>200</v>
      </c>
      <c r="E156" s="679">
        <v>4.8</v>
      </c>
      <c r="F156" s="677">
        <v>5.6079999999999997</v>
      </c>
      <c r="G156" s="677">
        <v>13</v>
      </c>
      <c r="H156" s="1430">
        <f t="shared" ref="H156:H158" si="11">G156*4+F156*9+E156*4</f>
        <v>121.672</v>
      </c>
      <c r="I156" s="1371">
        <v>8</v>
      </c>
      <c r="J156" s="1335" t="s">
        <v>207</v>
      </c>
      <c r="L156" s="1529"/>
      <c r="M156" s="7"/>
      <c r="N156" s="16"/>
      <c r="S156" s="37"/>
      <c r="T156" s="7"/>
      <c r="U156" s="16"/>
      <c r="V156" s="52"/>
      <c r="W156" s="52"/>
      <c r="X156" s="52"/>
      <c r="Y156" s="151"/>
      <c r="Z156" s="52"/>
      <c r="AA156" s="52"/>
      <c r="AB156" s="52"/>
      <c r="AC156" s="52"/>
      <c r="AD156" s="52"/>
      <c r="AE156" s="52"/>
      <c r="AF156" s="52"/>
      <c r="AG156" s="52"/>
      <c r="AH156" s="1732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  <c r="AY156" s="169"/>
      <c r="AZ156" s="11"/>
      <c r="BA156" s="11"/>
      <c r="BB156" s="11"/>
      <c r="BC156" s="11"/>
      <c r="BD156" s="11"/>
      <c r="BE156" s="11"/>
      <c r="BF156" s="11"/>
      <c r="BG156" s="11"/>
    </row>
    <row r="157" spans="2:59" ht="12" customHeight="1">
      <c r="B157" s="102"/>
      <c r="C157" s="1412" t="s">
        <v>291</v>
      </c>
      <c r="D157" s="1413">
        <v>165</v>
      </c>
      <c r="E157" s="679">
        <v>11.920999999999999</v>
      </c>
      <c r="F157" s="677">
        <v>16.782</v>
      </c>
      <c r="G157" s="677">
        <v>15.6</v>
      </c>
      <c r="H157" s="411">
        <f t="shared" si="11"/>
        <v>261.12200000000001</v>
      </c>
      <c r="I157" s="378">
        <v>18</v>
      </c>
      <c r="J157" s="1342" t="s">
        <v>290</v>
      </c>
      <c r="L157" s="38"/>
      <c r="M157" s="7"/>
      <c r="N157" s="15"/>
      <c r="S157" s="38"/>
      <c r="T157" s="7"/>
      <c r="U157" s="16"/>
      <c r="V157" s="52"/>
      <c r="W157" s="52"/>
      <c r="X157" s="52"/>
      <c r="Y157" s="151"/>
      <c r="Z157" s="52"/>
      <c r="AA157" s="52"/>
      <c r="AB157" s="52"/>
      <c r="AC157" s="52"/>
      <c r="AD157" s="52"/>
      <c r="AE157" s="52"/>
      <c r="AF157" s="52"/>
      <c r="AG157" s="52"/>
      <c r="AH157" s="255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  <c r="AY157" s="169"/>
      <c r="AZ157" s="11"/>
      <c r="BA157" s="11"/>
      <c r="BB157" s="11"/>
      <c r="BC157" s="11"/>
      <c r="BD157" s="11"/>
      <c r="BE157" s="11"/>
      <c r="BF157" s="11"/>
      <c r="BG157" s="11"/>
    </row>
    <row r="158" spans="2:59" ht="13.5" customHeight="1">
      <c r="B158" s="102"/>
      <c r="C158" s="1412" t="s">
        <v>288</v>
      </c>
      <c r="D158" s="1413">
        <v>200</v>
      </c>
      <c r="E158" s="679">
        <v>0.23200000000000001</v>
      </c>
      <c r="F158" s="677">
        <v>1.2E-2</v>
      </c>
      <c r="G158" s="677">
        <v>32.752000000000002</v>
      </c>
      <c r="H158" s="411">
        <f t="shared" si="11"/>
        <v>132.04400000000001</v>
      </c>
      <c r="I158" s="378">
        <v>53</v>
      </c>
      <c r="J158" s="1342" t="s">
        <v>293</v>
      </c>
      <c r="L158" s="38"/>
      <c r="M158" s="7"/>
      <c r="N158" s="54"/>
      <c r="S158" s="38"/>
      <c r="T158" s="7"/>
      <c r="U158" s="16"/>
      <c r="V158" s="181"/>
      <c r="W158" s="181"/>
      <c r="X158" s="181"/>
      <c r="Y158" s="300"/>
      <c r="Z158" s="181"/>
      <c r="AA158" s="181"/>
      <c r="AB158" s="181"/>
      <c r="AC158" s="181"/>
      <c r="AD158" s="181"/>
      <c r="AE158" s="181"/>
      <c r="AF158" s="181"/>
      <c r="AG158" s="181"/>
      <c r="AH158" s="255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  <c r="AY158" s="169"/>
      <c r="AZ158" s="11"/>
      <c r="BA158" s="11"/>
      <c r="BB158" s="11"/>
      <c r="BC158" s="11"/>
      <c r="BD158" s="11"/>
      <c r="BE158" s="11"/>
      <c r="BF158" s="11"/>
      <c r="BG158" s="11"/>
    </row>
    <row r="159" spans="2:59" ht="15" customHeight="1">
      <c r="B159" s="102"/>
      <c r="C159" s="529" t="s">
        <v>11</v>
      </c>
      <c r="D159" s="1413">
        <v>40</v>
      </c>
      <c r="E159" s="373">
        <v>2.04</v>
      </c>
      <c r="F159" s="677">
        <v>0.34</v>
      </c>
      <c r="G159" s="677">
        <v>20.369</v>
      </c>
      <c r="H159" s="1340">
        <f>G159*4+F159*9+E159*4</f>
        <v>92.695999999999998</v>
      </c>
      <c r="I159" s="1365">
        <v>43</v>
      </c>
      <c r="J159" s="1342" t="s">
        <v>10</v>
      </c>
      <c r="L159" s="38"/>
      <c r="M159" s="7"/>
      <c r="N159" s="15"/>
      <c r="S159" s="181"/>
      <c r="T159" s="162"/>
      <c r="U159" s="16"/>
      <c r="V159" s="52"/>
      <c r="W159" s="52"/>
      <c r="X159" s="52"/>
      <c r="Y159" s="151"/>
      <c r="Z159" s="52"/>
      <c r="AA159" s="52"/>
      <c r="AB159" s="52"/>
      <c r="AC159" s="52"/>
      <c r="AD159" s="181"/>
      <c r="AE159" s="52"/>
      <c r="AF159" s="52"/>
      <c r="AG159" s="52"/>
      <c r="AH159" s="255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  <c r="AY159" s="169"/>
      <c r="AZ159" s="11"/>
      <c r="BA159" s="11"/>
      <c r="BB159" s="11"/>
      <c r="BC159" s="11"/>
      <c r="BD159" s="11"/>
      <c r="BE159" s="11"/>
      <c r="BF159" s="11"/>
      <c r="BG159" s="11"/>
    </row>
    <row r="160" spans="2:59">
      <c r="B160" s="102"/>
      <c r="C160" s="1113" t="s">
        <v>15</v>
      </c>
      <c r="D160" s="1409">
        <v>20</v>
      </c>
      <c r="E160" s="958">
        <v>1.1299999999999999</v>
      </c>
      <c r="F160" s="689">
        <v>0.24</v>
      </c>
      <c r="G160" s="689">
        <v>9.0370000000000008</v>
      </c>
      <c r="H160" s="1331">
        <f>G160*4+F160*9+E160*4</f>
        <v>42.828000000000003</v>
      </c>
      <c r="I160" s="1371">
        <v>42</v>
      </c>
      <c r="J160" s="1342" t="s">
        <v>10</v>
      </c>
      <c r="L160" s="38"/>
      <c r="M160" s="7"/>
      <c r="N160" s="15"/>
      <c r="S160" s="183"/>
      <c r="T160" s="163"/>
      <c r="U160" s="16"/>
      <c r="V160" s="52"/>
      <c r="W160" s="52"/>
      <c r="X160" s="52"/>
      <c r="Y160" s="151"/>
      <c r="Z160" s="52"/>
      <c r="AA160" s="52"/>
      <c r="AB160" s="52"/>
      <c r="AC160" s="52"/>
      <c r="AD160" s="52"/>
      <c r="AE160" s="52"/>
      <c r="AF160" s="52"/>
      <c r="AG160" s="52"/>
      <c r="AH160" s="255"/>
      <c r="AI160" s="169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  <c r="AY160" s="169"/>
      <c r="AZ160" s="11"/>
      <c r="BA160" s="11"/>
      <c r="BB160" s="11"/>
      <c r="BC160" s="11"/>
      <c r="BD160" s="11"/>
      <c r="BE160" s="11"/>
      <c r="BF160" s="11"/>
      <c r="BG160" s="11"/>
    </row>
    <row r="161" spans="2:59" ht="15" thickBot="1">
      <c r="B161" s="104"/>
      <c r="C161" s="1373" t="s">
        <v>565</v>
      </c>
      <c r="D161" s="1415">
        <v>100</v>
      </c>
      <c r="E161" s="687">
        <v>0.4</v>
      </c>
      <c r="F161" s="688">
        <v>0.4</v>
      </c>
      <c r="G161" s="689">
        <v>9.8000000000000007</v>
      </c>
      <c r="H161" s="667">
        <f t="shared" ref="H161" si="12">G161*4+F161*9+E161*4</f>
        <v>44.400000000000006</v>
      </c>
      <c r="I161" s="1434">
        <v>45</v>
      </c>
      <c r="J161" s="1369" t="s">
        <v>13</v>
      </c>
      <c r="L161" s="40"/>
      <c r="M161" s="7"/>
      <c r="N161" s="5"/>
      <c r="S161" s="1815"/>
      <c r="T161" s="7"/>
      <c r="U161" s="16"/>
      <c r="V161" s="52"/>
      <c r="W161" s="254"/>
      <c r="X161" s="52"/>
      <c r="Y161" s="151"/>
      <c r="Z161" s="52"/>
      <c r="AA161" s="52"/>
      <c r="AB161" s="52"/>
      <c r="AC161" s="52"/>
      <c r="AD161" s="52"/>
      <c r="AE161" s="52"/>
      <c r="AF161" s="376"/>
      <c r="AG161" s="52"/>
      <c r="AH161" s="255"/>
      <c r="AI161" s="169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  <c r="AY161" s="169"/>
      <c r="AZ161" s="11"/>
      <c r="BA161" s="11"/>
      <c r="BB161" s="11"/>
      <c r="BC161" s="11"/>
      <c r="BD161" s="11"/>
      <c r="BE161" s="11"/>
      <c r="BF161" s="11"/>
      <c r="BG161" s="11"/>
    </row>
    <row r="162" spans="2:59" ht="15" thickBot="1">
      <c r="B162" s="1435" t="s">
        <v>525</v>
      </c>
      <c r="C162" s="42"/>
      <c r="D162" s="56"/>
      <c r="E162" s="1695">
        <f>SUM(E156:E161)</f>
        <v>20.522999999999996</v>
      </c>
      <c r="F162" s="1696">
        <f>SUM(F156:F161)</f>
        <v>23.381999999999998</v>
      </c>
      <c r="G162" s="1696">
        <f>SUM(G156:G161)</f>
        <v>100.55800000000001</v>
      </c>
      <c r="H162" s="1697">
        <f>SUM(H156:H161)</f>
        <v>694.76199999999994</v>
      </c>
      <c r="I162" s="1439" t="s">
        <v>501</v>
      </c>
      <c r="J162" s="1346"/>
      <c r="L162" s="5"/>
      <c r="M162" s="5"/>
      <c r="S162" s="169"/>
      <c r="T162" s="1841"/>
      <c r="U162" s="186"/>
      <c r="V162" s="169"/>
      <c r="W162" s="169"/>
      <c r="X162" s="11"/>
      <c r="Y162" s="11"/>
      <c r="Z162" s="54"/>
      <c r="AA162" s="933"/>
      <c r="AB162" s="933"/>
      <c r="AC162" s="54"/>
      <c r="AD162" s="1818"/>
      <c r="AE162" s="933"/>
      <c r="AF162" s="1000"/>
      <c r="AG162" s="54"/>
      <c r="AH162" s="57"/>
      <c r="AI162" s="694"/>
      <c r="AJ162" s="694"/>
      <c r="AK162" s="299"/>
      <c r="AL162" s="169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  <c r="AY162" s="169"/>
      <c r="AZ162" s="11"/>
      <c r="BA162" s="11"/>
      <c r="BB162" s="11"/>
      <c r="BC162" s="11"/>
      <c r="BD162" s="11"/>
      <c r="BE162" s="11"/>
      <c r="BF162" s="11"/>
      <c r="BG162" s="11"/>
    </row>
    <row r="163" spans="2:59" ht="15" thickBot="1">
      <c r="B163" s="41"/>
      <c r="C163" s="42" t="s">
        <v>675</v>
      </c>
      <c r="D163" s="43"/>
      <c r="E163" s="248">
        <f>E153+E162</f>
        <v>36.739999999999995</v>
      </c>
      <c r="F163" s="418">
        <f>F153+F162</f>
        <v>44.584999999999994</v>
      </c>
      <c r="G163" s="418">
        <f>G153+G162</f>
        <v>204.58800000000002</v>
      </c>
      <c r="H163" s="419">
        <f>H153+H162</f>
        <v>1366.5769999999998</v>
      </c>
      <c r="I163" s="1440" t="s">
        <v>502</v>
      </c>
      <c r="J163" s="1323">
        <f>D156+D157+D158+D159+D160+D161</f>
        <v>725</v>
      </c>
      <c r="S163" s="155"/>
      <c r="T163" s="899"/>
      <c r="U163" s="162"/>
      <c r="V163" s="169"/>
      <c r="W163" s="169"/>
      <c r="X163" s="11"/>
      <c r="Y163" s="11"/>
      <c r="Z163" s="1778"/>
      <c r="AA163" s="1819"/>
      <c r="AB163" s="1819"/>
      <c r="AC163" s="1778"/>
      <c r="AD163" s="1820"/>
      <c r="AE163" s="1819"/>
      <c r="AF163" s="1819"/>
      <c r="AG163" s="1778"/>
      <c r="AH163" s="1778"/>
      <c r="AI163" s="181"/>
      <c r="AJ163" s="181"/>
      <c r="AK163" s="299"/>
      <c r="AL163" s="169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  <c r="AY163" s="169"/>
      <c r="AZ163" s="11"/>
      <c r="BA163" s="11"/>
      <c r="BB163" s="11"/>
      <c r="BC163" s="11"/>
      <c r="BD163" s="11"/>
      <c r="BE163" s="11"/>
      <c r="BF163" s="11"/>
      <c r="BG163" s="11"/>
    </row>
    <row r="164" spans="2:59" ht="15" thickBot="1">
      <c r="B164" s="45"/>
      <c r="C164" s="46" t="s">
        <v>14</v>
      </c>
      <c r="D164" s="47"/>
      <c r="E164" s="415">
        <v>38.5</v>
      </c>
      <c r="F164" s="416">
        <v>39.5</v>
      </c>
      <c r="G164" s="701">
        <v>167.5</v>
      </c>
      <c r="H164" s="1662">
        <v>1175</v>
      </c>
      <c r="I164" s="1426" t="s">
        <v>665</v>
      </c>
      <c r="J164" s="1382"/>
      <c r="S164" s="169"/>
      <c r="T164" s="903"/>
      <c r="U164" s="169"/>
      <c r="V164" s="169"/>
      <c r="W164" s="169"/>
      <c r="X164" s="11"/>
      <c r="Y164" s="11"/>
      <c r="Z164" s="1811"/>
      <c r="AA164" s="1812"/>
      <c r="AB164" s="1812"/>
      <c r="AC164" s="1812"/>
      <c r="AD164" s="1813"/>
      <c r="AE164" s="1813"/>
      <c r="AF164" s="1780"/>
      <c r="AG164" s="1780"/>
      <c r="AH164" s="1814"/>
      <c r="AI164" s="181"/>
      <c r="AJ164" s="181"/>
      <c r="AK164" s="299"/>
      <c r="AL164" s="169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  <c r="AY164" s="169"/>
      <c r="AZ164" s="11"/>
      <c r="BA164" s="11"/>
      <c r="BB164" s="11"/>
      <c r="BC164" s="11"/>
      <c r="BD164" s="11"/>
      <c r="BE164" s="11"/>
      <c r="BF164" s="11"/>
      <c r="BG164" s="11"/>
    </row>
    <row r="165" spans="2:59">
      <c r="S165" s="169"/>
      <c r="T165" s="169"/>
      <c r="U165" s="186"/>
      <c r="V165" s="186"/>
      <c r="W165" s="186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11"/>
      <c r="AI165" s="383"/>
      <c r="AJ165" s="181"/>
      <c r="AK165" s="299"/>
      <c r="AL165" s="169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  <c r="AY165" s="169"/>
      <c r="AZ165" s="11"/>
      <c r="BA165" s="11"/>
      <c r="BB165" s="11"/>
      <c r="BC165" s="11"/>
      <c r="BD165" s="11"/>
      <c r="BE165" s="11"/>
      <c r="BF165" s="11"/>
      <c r="BG165" s="11"/>
    </row>
    <row r="166" spans="2:59">
      <c r="S166" s="169"/>
      <c r="T166" s="169"/>
      <c r="U166" s="186"/>
      <c r="V166" s="186"/>
      <c r="W166" s="186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11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  <c r="AY166" s="169"/>
    </row>
    <row r="167" spans="2:59" ht="15.6">
      <c r="R167" s="249"/>
      <c r="S167" s="169"/>
      <c r="T167" s="169"/>
      <c r="U167" s="186"/>
      <c r="V167" s="186"/>
      <c r="W167" s="186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11"/>
      <c r="AI167" s="169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  <c r="AY167" s="169"/>
    </row>
    <row r="168" spans="2:59">
      <c r="R168" s="250"/>
      <c r="S168" s="169"/>
      <c r="T168" s="169"/>
      <c r="U168" s="186"/>
      <c r="V168" s="186"/>
      <c r="W168" s="186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11"/>
      <c r="AI168" s="169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  <c r="AY168" s="169"/>
    </row>
    <row r="169" spans="2:59" ht="11.25" customHeight="1">
      <c r="R169" s="65"/>
      <c r="S169" s="169"/>
      <c r="T169" s="169"/>
      <c r="U169" s="186"/>
      <c r="V169" s="186"/>
      <c r="W169" s="186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11"/>
      <c r="AI169" s="169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  <c r="AY169" s="169"/>
    </row>
    <row r="170" spans="2:59" ht="14.25" customHeight="1">
      <c r="S170" s="11"/>
      <c r="T170" s="11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11"/>
      <c r="AI170" s="169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  <c r="AY170" s="169"/>
    </row>
    <row r="171" spans="2:59" ht="12.75" customHeight="1">
      <c r="S171" s="11"/>
      <c r="T171" s="11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11"/>
      <c r="AI171" s="169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  <c r="AY171" s="169"/>
    </row>
    <row r="172" spans="2:59" ht="13.5" customHeight="1">
      <c r="S172" s="11"/>
      <c r="T172" s="11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11"/>
      <c r="AI172" s="169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  <c r="AY172" s="169"/>
    </row>
    <row r="173" spans="2:59" ht="15" customHeight="1">
      <c r="S173" s="11"/>
      <c r="T173" s="11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11"/>
      <c r="AI173" s="169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  <c r="AY173" s="169"/>
    </row>
    <row r="174" spans="2:59" ht="17.25" customHeight="1">
      <c r="B174" s="1320" t="s">
        <v>676</v>
      </c>
      <c r="D174" s="23"/>
      <c r="E174"/>
      <c r="F174"/>
      <c r="G174" s="23"/>
      <c r="H174" s="23"/>
      <c r="I174" s="24"/>
      <c r="J174" s="30"/>
      <c r="S174" s="11"/>
      <c r="T174" s="1661"/>
      <c r="U174" s="11"/>
      <c r="V174" s="11"/>
      <c r="W174" s="11"/>
      <c r="X174" s="5"/>
      <c r="Y174" s="5"/>
      <c r="Z174" s="11"/>
      <c r="AA174" s="11"/>
      <c r="AB174" s="11"/>
      <c r="AC174" s="11"/>
      <c r="AD174" s="11"/>
      <c r="AE174" s="11"/>
      <c r="AF174" s="11"/>
      <c r="AG174" s="11"/>
      <c r="AH174" s="11"/>
      <c r="AI174" s="169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  <c r="AY174" s="169"/>
    </row>
    <row r="175" spans="2:59" ht="18.75" customHeight="1">
      <c r="B175" s="23"/>
      <c r="C175" s="23"/>
      <c r="D175" s="1396"/>
      <c r="E175" s="1397" t="s">
        <v>1</v>
      </c>
      <c r="F175"/>
      <c r="G175"/>
      <c r="H175"/>
      <c r="I175"/>
      <c r="J175" s="1398">
        <v>0.5</v>
      </c>
      <c r="S175" s="11"/>
      <c r="T175" s="11"/>
      <c r="U175" s="25"/>
      <c r="V175" s="11"/>
      <c r="W175" s="11"/>
      <c r="X175" s="25"/>
      <c r="Y175" s="25"/>
      <c r="Z175" s="19"/>
      <c r="AA175" s="19"/>
      <c r="AB175" s="19"/>
      <c r="AC175" s="19"/>
      <c r="AD175" s="11"/>
      <c r="AE175" s="11"/>
      <c r="AF175" s="11"/>
      <c r="AG175" s="11"/>
      <c r="AH175" s="11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  <c r="AY175" s="169"/>
    </row>
    <row r="176" spans="2:59" ht="15" customHeight="1">
      <c r="B176" s="26" t="s">
        <v>521</v>
      </c>
      <c r="C176" s="24"/>
      <c r="D176"/>
      <c r="E176"/>
      <c r="F176" s="26" t="s">
        <v>0</v>
      </c>
      <c r="G176"/>
      <c r="H176" s="641" t="s">
        <v>522</v>
      </c>
      <c r="I176"/>
      <c r="J176" s="641"/>
      <c r="R176" s="11"/>
      <c r="S176" s="11"/>
      <c r="T176" s="11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11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  <c r="AY176" s="169"/>
    </row>
    <row r="177" spans="2:51" ht="13.5" customHeight="1" thickBot="1">
      <c r="R177" s="11"/>
      <c r="S177" s="27"/>
      <c r="T177" s="19"/>
      <c r="U177" s="11"/>
      <c r="V177" s="11"/>
      <c r="W177" s="11"/>
      <c r="X177" s="11"/>
      <c r="Y177" s="27"/>
      <c r="Z177" s="11"/>
      <c r="AA177" s="3"/>
      <c r="AB177" s="19"/>
      <c r="AC177" s="19"/>
      <c r="AD177" s="19"/>
      <c r="AE177" s="11"/>
      <c r="AF177" s="11"/>
      <c r="AG177" s="1781"/>
      <c r="AH177" s="37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  <c r="AY177" s="169"/>
    </row>
    <row r="178" spans="2:51" ht="18" customHeight="1" thickBot="1">
      <c r="B178" s="1348" t="s">
        <v>481</v>
      </c>
      <c r="C178" s="116"/>
      <c r="D178" s="1349" t="s">
        <v>482</v>
      </c>
      <c r="E178" s="743" t="s">
        <v>483</v>
      </c>
      <c r="F178" s="743"/>
      <c r="G178" s="743"/>
      <c r="H178" s="1350" t="s">
        <v>484</v>
      </c>
      <c r="I178" s="1351" t="s">
        <v>485</v>
      </c>
      <c r="J178" s="1352" t="s">
        <v>486</v>
      </c>
      <c r="R178" s="11"/>
      <c r="S178" s="11"/>
      <c r="T178" s="11"/>
      <c r="U178" s="19"/>
      <c r="V178" s="11"/>
      <c r="W178" s="11"/>
      <c r="X178" s="1804"/>
      <c r="Y178" s="25"/>
      <c r="Z178" s="19"/>
      <c r="AA178" s="19"/>
      <c r="AB178" s="19"/>
      <c r="AC178" s="19"/>
      <c r="AD178" s="11"/>
      <c r="AE178" s="1680"/>
      <c r="AF178" s="11"/>
      <c r="AG178" s="3"/>
      <c r="AH178" s="38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  <c r="AY178" s="169"/>
    </row>
    <row r="179" spans="2:51" ht="15.6">
      <c r="B179" s="1353" t="s">
        <v>487</v>
      </c>
      <c r="C179" s="1322" t="s">
        <v>488</v>
      </c>
      <c r="D179" s="1354" t="s">
        <v>489</v>
      </c>
      <c r="E179" s="1355" t="s">
        <v>490</v>
      </c>
      <c r="F179" s="1355" t="s">
        <v>73</v>
      </c>
      <c r="G179" s="1355" t="s">
        <v>74</v>
      </c>
      <c r="H179" s="1356" t="s">
        <v>491</v>
      </c>
      <c r="I179" s="1325" t="s">
        <v>492</v>
      </c>
      <c r="J179" s="1326" t="s">
        <v>493</v>
      </c>
      <c r="L179" s="1663"/>
      <c r="M179" s="163"/>
      <c r="N179" s="15"/>
      <c r="O179" s="5"/>
      <c r="P179" s="5"/>
      <c r="R179" s="11"/>
      <c r="S179" s="11"/>
      <c r="T179" s="11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11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  <c r="AY179" s="169"/>
    </row>
    <row r="180" spans="2:51" ht="19.5" customHeight="1" thickBot="1">
      <c r="B180" s="1399"/>
      <c r="C180" s="1327"/>
      <c r="D180" s="1400"/>
      <c r="E180" s="1357" t="s">
        <v>6</v>
      </c>
      <c r="F180" s="1357" t="s">
        <v>7</v>
      </c>
      <c r="G180" s="1357" t="s">
        <v>8</v>
      </c>
      <c r="H180" s="1328" t="s">
        <v>494</v>
      </c>
      <c r="I180" s="1329" t="s">
        <v>495</v>
      </c>
      <c r="J180" s="1330" t="s">
        <v>496</v>
      </c>
      <c r="L180" s="169"/>
      <c r="M180" s="298"/>
      <c r="N180" s="169"/>
      <c r="O180" s="5"/>
      <c r="P180" s="5"/>
      <c r="S180" s="287"/>
      <c r="T180" s="14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11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  <c r="AY180" s="169"/>
    </row>
    <row r="181" spans="2:51" ht="14.25" customHeight="1">
      <c r="B181" s="116"/>
      <c r="C181" s="274" t="s">
        <v>346</v>
      </c>
      <c r="D181" s="1401"/>
      <c r="E181" s="1402"/>
      <c r="F181" s="1403"/>
      <c r="G181" s="1403"/>
      <c r="H181" s="1404"/>
      <c r="I181" s="1372"/>
      <c r="J181" s="1405"/>
      <c r="K181" s="5"/>
      <c r="L181" s="38"/>
      <c r="M181" s="7"/>
      <c r="N181" s="16"/>
      <c r="O181" s="5"/>
      <c r="P181" s="5"/>
      <c r="S181" s="38"/>
      <c r="T181" s="29"/>
      <c r="U181" s="16"/>
      <c r="V181" s="1016"/>
      <c r="W181" s="1016"/>
      <c r="X181" s="1016"/>
      <c r="Y181" s="1821"/>
      <c r="Z181" s="1821"/>
      <c r="AA181" s="1822"/>
      <c r="AB181" s="1016"/>
      <c r="AC181" s="1016"/>
      <c r="AD181" s="1821"/>
      <c r="AE181" s="1016"/>
      <c r="AF181" s="1016"/>
      <c r="AG181" s="1016"/>
      <c r="AH181" s="1016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  <c r="AY181" s="169"/>
    </row>
    <row r="182" spans="2:51" ht="14.25" customHeight="1">
      <c r="B182" s="1324" t="s">
        <v>497</v>
      </c>
      <c r="C182" s="1113" t="s">
        <v>375</v>
      </c>
      <c r="D182" s="1691">
        <v>200</v>
      </c>
      <c r="E182" s="1722">
        <v>4.3760000000000003</v>
      </c>
      <c r="F182" s="685">
        <v>3.7959999999999998</v>
      </c>
      <c r="G182" s="685">
        <v>14.364000000000001</v>
      </c>
      <c r="H182" s="686">
        <f t="shared" ref="H182" si="13">G182*4+F182*9+E182*4</f>
        <v>109.12400000000001</v>
      </c>
      <c r="I182" s="1332">
        <v>4</v>
      </c>
      <c r="J182" s="1345" t="s">
        <v>681</v>
      </c>
      <c r="K182" s="5"/>
      <c r="L182" s="38"/>
      <c r="M182" s="19"/>
      <c r="N182" s="1689"/>
      <c r="O182" s="5"/>
      <c r="P182" s="5"/>
      <c r="S182" s="38"/>
      <c r="T182" s="11"/>
      <c r="U182" s="29"/>
      <c r="V182" s="1823"/>
      <c r="W182" s="1823"/>
      <c r="X182" s="1823"/>
      <c r="Y182" s="1823"/>
      <c r="Z182" s="1823"/>
      <c r="AA182" s="1823"/>
      <c r="AB182" s="1823"/>
      <c r="AC182" s="1823"/>
      <c r="AD182" s="1823"/>
      <c r="AE182" s="1823"/>
      <c r="AF182" s="1823"/>
      <c r="AG182" s="1823"/>
      <c r="AH182" s="1823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  <c r="AY182" s="169"/>
    </row>
    <row r="183" spans="2:51">
      <c r="B183" s="1336" t="s">
        <v>498</v>
      </c>
      <c r="C183" s="1725" t="s">
        <v>20</v>
      </c>
      <c r="D183" s="1723">
        <v>200</v>
      </c>
      <c r="E183" s="679">
        <v>7.0000000000000007E-2</v>
      </c>
      <c r="F183" s="290">
        <v>0.02</v>
      </c>
      <c r="G183" s="290">
        <v>15</v>
      </c>
      <c r="H183" s="291">
        <f>G183*4+F183*9+E183*4</f>
        <v>60.46</v>
      </c>
      <c r="I183" s="1431">
        <v>50</v>
      </c>
      <c r="J183" s="1342" t="s">
        <v>19</v>
      </c>
      <c r="K183" s="5"/>
      <c r="L183" s="65"/>
      <c r="M183" s="19"/>
      <c r="N183" s="693"/>
      <c r="O183" s="5"/>
      <c r="P183" s="5"/>
      <c r="S183" s="11"/>
      <c r="T183" s="286"/>
      <c r="U183" s="11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11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  <c r="AY183" s="169"/>
    </row>
    <row r="184" spans="2:51" ht="15.6">
      <c r="B184" s="1338" t="s">
        <v>16</v>
      </c>
      <c r="C184" s="844" t="s">
        <v>722</v>
      </c>
      <c r="D184" s="495">
        <v>10</v>
      </c>
      <c r="E184" s="676">
        <v>0.08</v>
      </c>
      <c r="F184" s="695">
        <v>7.25</v>
      </c>
      <c r="G184" s="676">
        <v>0.13</v>
      </c>
      <c r="H184" s="411">
        <f t="shared" ref="H184" si="14">G184*4+F184*9+E184*4</f>
        <v>66.089999999999989</v>
      </c>
      <c r="I184" s="1371">
        <v>41</v>
      </c>
      <c r="J184" s="1774" t="s">
        <v>754</v>
      </c>
      <c r="K184" s="5"/>
      <c r="L184" s="1665"/>
      <c r="M184" s="19"/>
      <c r="N184" s="29"/>
      <c r="O184" s="5"/>
      <c r="P184" s="5"/>
      <c r="S184" s="180"/>
      <c r="T184" s="163"/>
      <c r="U184" s="155"/>
      <c r="V184" s="11"/>
      <c r="W184" s="11"/>
      <c r="X184" s="11"/>
      <c r="Y184" s="11"/>
      <c r="Z184" s="181"/>
      <c r="AA184" s="694"/>
      <c r="AB184" s="181"/>
      <c r="AC184" s="181"/>
      <c r="AD184" s="181"/>
      <c r="AE184" s="383"/>
      <c r="AF184" s="694"/>
      <c r="AG184" s="181"/>
      <c r="AH184" s="181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  <c r="AY184" s="169"/>
    </row>
    <row r="185" spans="2:51">
      <c r="B185" s="1343" t="s">
        <v>533</v>
      </c>
      <c r="C185" s="1412" t="s">
        <v>11</v>
      </c>
      <c r="D185" s="1413">
        <v>30</v>
      </c>
      <c r="E185" s="679">
        <v>1.53</v>
      </c>
      <c r="F185" s="290">
        <v>0.255</v>
      </c>
      <c r="G185" s="290">
        <v>15.276999999999999</v>
      </c>
      <c r="H185" s="291">
        <f>G185*4+F185*9+E185*4</f>
        <v>69.522999999999996</v>
      </c>
      <c r="I185" s="1365">
        <v>43</v>
      </c>
      <c r="J185" s="1342" t="s">
        <v>10</v>
      </c>
      <c r="K185" s="5"/>
      <c r="L185" s="1665"/>
      <c r="M185" s="19"/>
      <c r="N185" s="29"/>
      <c r="O185" s="5"/>
      <c r="P185" s="5"/>
      <c r="S185" s="180"/>
      <c r="T185" s="11"/>
      <c r="U185" s="11"/>
      <c r="V185" s="11"/>
      <c r="W185" s="11"/>
      <c r="X185" s="11"/>
      <c r="Y185" s="11"/>
      <c r="Z185" s="52"/>
      <c r="AA185" s="181"/>
      <c r="AB185" s="694"/>
      <c r="AC185" s="181"/>
      <c r="AD185" s="181"/>
      <c r="AE185" s="181"/>
      <c r="AF185" s="181"/>
      <c r="AG185" s="181"/>
      <c r="AH185" s="255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  <c r="AY185" s="169"/>
    </row>
    <row r="186" spans="2:51">
      <c r="B186" s="1343"/>
      <c r="C186" s="1113" t="s">
        <v>15</v>
      </c>
      <c r="D186" s="1413">
        <v>20</v>
      </c>
      <c r="E186" s="958">
        <v>1.1299999999999999</v>
      </c>
      <c r="F186" s="689">
        <v>0.24</v>
      </c>
      <c r="G186" s="689">
        <v>9.0370000000000008</v>
      </c>
      <c r="H186" s="667">
        <f>G186*4+F186*9+E186*4</f>
        <v>42.828000000000003</v>
      </c>
      <c r="I186" s="1371">
        <v>42</v>
      </c>
      <c r="J186" s="1345" t="s">
        <v>10</v>
      </c>
      <c r="K186" s="5"/>
      <c r="L186" s="40"/>
      <c r="M186" s="7"/>
      <c r="N186" s="16"/>
      <c r="O186" s="5"/>
      <c r="P186" s="5"/>
      <c r="S186" s="38"/>
      <c r="T186" s="7"/>
      <c r="U186" s="16"/>
      <c r="V186" s="255"/>
      <c r="W186" s="255"/>
      <c r="X186" s="255"/>
      <c r="Y186" s="151"/>
      <c r="Z186" s="255"/>
      <c r="AA186" s="255"/>
      <c r="AB186" s="255"/>
      <c r="AC186" s="255"/>
      <c r="AD186" s="255"/>
      <c r="AE186" s="255"/>
      <c r="AF186" s="255"/>
      <c r="AG186" s="255"/>
      <c r="AH186" s="255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  <c r="AY186" s="169"/>
    </row>
    <row r="187" spans="2:51" ht="18" customHeight="1" thickBot="1">
      <c r="B187" s="1416" t="s">
        <v>674</v>
      </c>
      <c r="C187" s="1414" t="s">
        <v>506</v>
      </c>
      <c r="D187" s="1415">
        <v>100</v>
      </c>
      <c r="E187" s="687">
        <v>0.4</v>
      </c>
      <c r="F187" s="688">
        <v>0.4</v>
      </c>
      <c r="G187" s="689">
        <v>9.8000000000000007</v>
      </c>
      <c r="H187" s="667">
        <f t="shared" ref="H187" si="15">G187*4+F187*9+E187*4</f>
        <v>44.400000000000006</v>
      </c>
      <c r="I187" s="1434">
        <v>45</v>
      </c>
      <c r="J187" s="1361" t="s">
        <v>544</v>
      </c>
      <c r="K187" s="5"/>
      <c r="L187" s="1529"/>
      <c r="M187" s="298"/>
      <c r="N187" s="11"/>
      <c r="O187" s="5"/>
      <c r="P187" s="5"/>
      <c r="S187" s="180"/>
      <c r="T187" s="163"/>
      <c r="U187" s="16"/>
      <c r="V187" s="52"/>
      <c r="W187" s="52"/>
      <c r="X187" s="52"/>
      <c r="Y187" s="151"/>
      <c r="Z187" s="52"/>
      <c r="AA187" s="52"/>
      <c r="AB187" s="52"/>
      <c r="AC187" s="52"/>
      <c r="AD187" s="181"/>
      <c r="AE187" s="52"/>
      <c r="AF187" s="52"/>
      <c r="AG187" s="52"/>
      <c r="AH187" s="255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  <c r="AY187" s="169"/>
    </row>
    <row r="188" spans="2:51" ht="16.5" customHeight="1">
      <c r="B188" s="102"/>
      <c r="D188" s="242"/>
      <c r="E188" s="1693">
        <f>SUM(E182:E187)</f>
        <v>7.5860000000000012</v>
      </c>
      <c r="F188" s="1738">
        <f>SUM(F182:F187)</f>
        <v>11.961</v>
      </c>
      <c r="G188" s="1696">
        <f>SUM(G182:G187)</f>
        <v>63.608000000000004</v>
      </c>
      <c r="H188" s="1740">
        <f>SUM(H182:H187)</f>
        <v>392.42499999999995</v>
      </c>
      <c r="I188" s="1421" t="s">
        <v>501</v>
      </c>
      <c r="J188" s="1346"/>
      <c r="K188" s="5"/>
      <c r="L188" s="192"/>
      <c r="M188" s="177"/>
      <c r="N188" s="168"/>
      <c r="O188" s="5"/>
      <c r="P188" s="5"/>
      <c r="S188" s="180"/>
      <c r="T188" s="163"/>
      <c r="U188" s="16"/>
      <c r="V188" s="52"/>
      <c r="W188" s="52"/>
      <c r="X188" s="52"/>
      <c r="Y188" s="151"/>
      <c r="Z188" s="52"/>
      <c r="AA188" s="52"/>
      <c r="AB188" s="52"/>
      <c r="AC188" s="52"/>
      <c r="AD188" s="52"/>
      <c r="AE188" s="52"/>
      <c r="AF188" s="52"/>
      <c r="AG188" s="52"/>
      <c r="AH188" s="255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  <c r="AY188" s="169"/>
    </row>
    <row r="189" spans="2:51" ht="15" thickBot="1">
      <c r="B189" s="102"/>
      <c r="E189" s="1422"/>
      <c r="F189" s="1739"/>
      <c r="G189" s="1423"/>
      <c r="H189" s="1425"/>
      <c r="I189" s="1426" t="s">
        <v>664</v>
      </c>
      <c r="J189" s="1347">
        <f>D182+D183+D185+D186+D187+D184</f>
        <v>560</v>
      </c>
      <c r="K189" s="5"/>
      <c r="L189" s="180"/>
      <c r="M189" s="163"/>
      <c r="N189" s="162"/>
      <c r="O189" s="5"/>
      <c r="P189" s="5"/>
      <c r="S189" s="11"/>
      <c r="T189" s="1806"/>
      <c r="U189" s="5"/>
      <c r="V189" s="11"/>
      <c r="W189" s="11"/>
      <c r="X189" s="11"/>
      <c r="Y189" s="11"/>
      <c r="Z189" s="54"/>
      <c r="AA189" s="1000"/>
      <c r="AB189" s="54"/>
      <c r="AC189" s="54"/>
      <c r="AD189" s="54"/>
      <c r="AE189" s="933"/>
      <c r="AF189" s="1000"/>
      <c r="AG189" s="54"/>
      <c r="AH189" s="152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  <c r="AY189" s="169"/>
    </row>
    <row r="190" spans="2:51">
      <c r="B190" s="102"/>
      <c r="C190" s="274" t="s">
        <v>234</v>
      </c>
      <c r="D190" s="1321"/>
      <c r="E190" s="66"/>
      <c r="F190" s="1427"/>
      <c r="G190" s="1427"/>
      <c r="H190" s="1428"/>
      <c r="I190" s="1429"/>
      <c r="J190" s="1429"/>
      <c r="K190" s="5"/>
      <c r="L190" s="194"/>
      <c r="M190" s="163"/>
      <c r="N190" s="169"/>
      <c r="O190" s="5"/>
      <c r="P190" s="5"/>
      <c r="R190" s="38"/>
      <c r="S190" s="11"/>
      <c r="T190" s="286"/>
      <c r="U190" s="11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11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  <c r="AY190" s="169"/>
    </row>
    <row r="191" spans="2:51" ht="15.6">
      <c r="B191" s="102"/>
      <c r="C191" s="1917" t="s">
        <v>682</v>
      </c>
      <c r="D191" s="495">
        <v>200</v>
      </c>
      <c r="E191" s="676">
        <v>3.9060000000000001</v>
      </c>
      <c r="F191" s="695">
        <v>4.97</v>
      </c>
      <c r="G191" s="676">
        <v>7.4119999999999999</v>
      </c>
      <c r="H191" s="411">
        <f t="shared" ref="H191" si="16">G191*4+F191*9+E191*4</f>
        <v>90.001999999999995</v>
      </c>
      <c r="I191" s="1371">
        <v>9</v>
      </c>
      <c r="J191" s="1335" t="s">
        <v>198</v>
      </c>
      <c r="K191" s="5"/>
      <c r="L191" s="180"/>
      <c r="M191" s="174"/>
      <c r="N191" s="167"/>
      <c r="O191" s="5"/>
      <c r="P191" s="5"/>
      <c r="R191" s="55"/>
      <c r="S191" s="38"/>
      <c r="T191" s="7"/>
      <c r="U191" s="152"/>
      <c r="V191" s="1805"/>
      <c r="W191" s="1824"/>
      <c r="X191" s="1805"/>
      <c r="Y191" s="151"/>
      <c r="Z191" s="1805"/>
      <c r="AA191" s="1805"/>
      <c r="AB191" s="1824"/>
      <c r="AC191" s="1825"/>
      <c r="AD191" s="1805"/>
      <c r="AE191" s="1825"/>
      <c r="AF191" s="1805"/>
      <c r="AG191" s="1805"/>
      <c r="AH191" s="255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  <c r="AY191" s="169"/>
    </row>
    <row r="192" spans="2:51">
      <c r="B192" s="102"/>
      <c r="C192" s="844" t="s">
        <v>532</v>
      </c>
      <c r="D192" s="488" t="s">
        <v>668</v>
      </c>
      <c r="E192" s="373">
        <v>9.5060000000000002</v>
      </c>
      <c r="F192" s="677">
        <v>8.0229999999999997</v>
      </c>
      <c r="G192" s="677">
        <v>12.7</v>
      </c>
      <c r="H192" s="411">
        <f>G192*4+F192*9+E192*4</f>
        <v>161.03100000000001</v>
      </c>
      <c r="I192" s="1332">
        <v>26</v>
      </c>
      <c r="J192" s="1342" t="s">
        <v>24</v>
      </c>
      <c r="K192" s="5"/>
      <c r="L192" s="180"/>
      <c r="M192" s="163"/>
      <c r="N192" s="162"/>
      <c r="O192" s="5"/>
      <c r="P192" s="5"/>
      <c r="R192" s="38"/>
      <c r="S192" s="38"/>
      <c r="T192" s="7"/>
      <c r="U192" s="16"/>
      <c r="V192" s="52"/>
      <c r="W192" s="52"/>
      <c r="X192" s="52"/>
      <c r="Y192" s="151"/>
      <c r="Z192" s="52"/>
      <c r="AA192" s="52"/>
      <c r="AB192" s="52"/>
      <c r="AC192" s="52"/>
      <c r="AD192" s="52"/>
      <c r="AE192" s="376"/>
      <c r="AF192" s="52"/>
      <c r="AG192" s="52"/>
      <c r="AH192" s="255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  <c r="AY192" s="169"/>
    </row>
    <row r="193" spans="2:51">
      <c r="B193" s="102"/>
      <c r="C193" s="1455" t="s">
        <v>683</v>
      </c>
      <c r="D193" s="494" t="s">
        <v>398</v>
      </c>
      <c r="E193" s="664">
        <v>2.6459999999999999</v>
      </c>
      <c r="F193" s="665">
        <v>4.1920000000000002</v>
      </c>
      <c r="G193" s="666">
        <v>17.100000000000001</v>
      </c>
      <c r="H193" s="667">
        <f t="shared" ref="H193" si="17">G193*4+F193*9+E193*4</f>
        <v>116.71200000000002</v>
      </c>
      <c r="I193" s="1370">
        <v>30</v>
      </c>
      <c r="J193" s="1345" t="s">
        <v>337</v>
      </c>
      <c r="K193" s="5"/>
      <c r="L193" s="180"/>
      <c r="M193" s="163"/>
      <c r="N193" s="162"/>
      <c r="O193" s="5"/>
      <c r="P193" s="5"/>
      <c r="R193" s="38"/>
      <c r="S193" s="52"/>
      <c r="T193" s="7"/>
      <c r="U193" s="15"/>
      <c r="V193" s="255"/>
      <c r="W193" s="1807"/>
      <c r="X193" s="255"/>
      <c r="Y193" s="151"/>
      <c r="Z193" s="255"/>
      <c r="AA193" s="255"/>
      <c r="AB193" s="1808"/>
      <c r="AC193" s="1807"/>
      <c r="AD193" s="255"/>
      <c r="AE193" s="1808"/>
      <c r="AF193" s="255"/>
      <c r="AG193" s="1809"/>
      <c r="AH193" s="255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  <c r="AY193" s="169"/>
    </row>
    <row r="194" spans="2:51">
      <c r="B194" s="102"/>
      <c r="C194" s="1449" t="s">
        <v>338</v>
      </c>
      <c r="D194" s="690"/>
      <c r="E194" s="670">
        <v>1.54</v>
      </c>
      <c r="F194" s="671">
        <v>7.0000000000000007E-2</v>
      </c>
      <c r="G194" s="672">
        <v>14.9</v>
      </c>
      <c r="H194" s="673">
        <f>G194*4+F194*9+E194*4</f>
        <v>66.39</v>
      </c>
      <c r="I194" s="1371"/>
      <c r="J194" s="1335" t="s">
        <v>147</v>
      </c>
      <c r="L194" s="180"/>
      <c r="M194" s="163"/>
      <c r="N194" s="162"/>
      <c r="O194" s="5"/>
      <c r="P194" s="5"/>
      <c r="R194" s="38"/>
      <c r="S194" s="53"/>
      <c r="T194" s="7"/>
      <c r="U194" s="4"/>
      <c r="V194" s="52"/>
      <c r="W194" s="52"/>
      <c r="X194" s="254"/>
      <c r="Y194" s="151"/>
      <c r="Z194" s="52"/>
      <c r="AA194" s="255"/>
      <c r="AB194" s="255"/>
      <c r="AC194" s="255"/>
      <c r="AD194" s="255"/>
      <c r="AE194" s="255"/>
      <c r="AF194" s="255"/>
      <c r="AG194" s="255"/>
      <c r="AH194" s="255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  <c r="AY194" s="169"/>
    </row>
    <row r="195" spans="2:51">
      <c r="B195" s="102"/>
      <c r="C195" s="1449" t="s">
        <v>229</v>
      </c>
      <c r="D195" s="488">
        <v>200</v>
      </c>
      <c r="E195" s="373">
        <v>1</v>
      </c>
      <c r="F195" s="677">
        <v>0</v>
      </c>
      <c r="G195" s="677">
        <v>20.92</v>
      </c>
      <c r="H195" s="411">
        <f t="shared" ref="H195" si="18">G195*4+F195*9+E195*4</f>
        <v>87.68</v>
      </c>
      <c r="I195" s="1371">
        <v>49</v>
      </c>
      <c r="J195" s="1342" t="s">
        <v>9</v>
      </c>
      <c r="L195" s="180"/>
      <c r="M195" s="163"/>
      <c r="N195" s="162"/>
      <c r="O195" s="5"/>
      <c r="P195" s="5"/>
      <c r="R195" s="38"/>
      <c r="S195" s="38"/>
      <c r="T195" s="163"/>
      <c r="U195" s="16"/>
      <c r="V195" s="52"/>
      <c r="W195" s="52"/>
      <c r="X195" s="52"/>
      <c r="Y195" s="151"/>
      <c r="Z195" s="1706"/>
      <c r="AA195" s="254"/>
      <c r="AB195" s="254"/>
      <c r="AC195" s="254"/>
      <c r="AD195" s="694"/>
      <c r="AE195" s="254"/>
      <c r="AF195" s="254"/>
      <c r="AG195" s="694"/>
      <c r="AH195" s="255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  <c r="AY195" s="169"/>
    </row>
    <row r="196" spans="2:51">
      <c r="B196" s="102"/>
      <c r="C196" s="844" t="s">
        <v>11</v>
      </c>
      <c r="D196" s="1413">
        <v>40</v>
      </c>
      <c r="E196" s="373">
        <v>2.04</v>
      </c>
      <c r="F196" s="677">
        <v>0.34</v>
      </c>
      <c r="G196" s="677">
        <v>20.369</v>
      </c>
      <c r="H196" s="1340">
        <f>G196*4+F196*9+E196*4</f>
        <v>92.695999999999998</v>
      </c>
      <c r="I196" s="1365">
        <v>43</v>
      </c>
      <c r="J196" s="1342" t="s">
        <v>10</v>
      </c>
      <c r="L196" s="11"/>
      <c r="M196" s="179"/>
      <c r="N196" s="11"/>
      <c r="O196" s="5"/>
      <c r="P196" s="5"/>
      <c r="R196" s="38"/>
      <c r="S196" s="38"/>
      <c r="T196" s="7"/>
      <c r="U196" s="16"/>
      <c r="V196" s="52"/>
      <c r="W196" s="52"/>
      <c r="X196" s="52"/>
      <c r="Y196" s="151"/>
      <c r="Z196" s="52"/>
      <c r="AA196" s="52"/>
      <c r="AB196" s="52"/>
      <c r="AC196" s="52"/>
      <c r="AD196" s="181"/>
      <c r="AE196" s="52"/>
      <c r="AF196" s="52"/>
      <c r="AG196" s="52"/>
      <c r="AH196" s="255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  <c r="AY196" s="169"/>
    </row>
    <row r="197" spans="2:51" ht="15" thickBot="1">
      <c r="B197" s="104"/>
      <c r="C197" s="1453" t="s">
        <v>12</v>
      </c>
      <c r="D197" s="831">
        <v>30</v>
      </c>
      <c r="E197" s="687">
        <v>1.6950000000000001</v>
      </c>
      <c r="F197" s="689">
        <v>0.36</v>
      </c>
      <c r="G197" s="689">
        <v>13.555</v>
      </c>
      <c r="H197" s="667">
        <f>G197*4+F197*9+E197*4</f>
        <v>64.239999999999995</v>
      </c>
      <c r="I197" s="1371">
        <v>42</v>
      </c>
      <c r="J197" s="1342" t="s">
        <v>10</v>
      </c>
      <c r="K197" s="5"/>
      <c r="L197" s="5"/>
      <c r="M197" s="5"/>
      <c r="N197" s="5"/>
      <c r="O197" s="5"/>
      <c r="P197" s="5"/>
      <c r="R197" s="180"/>
      <c r="S197" s="180"/>
      <c r="T197" s="163"/>
      <c r="U197" s="155"/>
      <c r="V197" s="181"/>
      <c r="W197" s="181"/>
      <c r="X197" s="52"/>
      <c r="Y197" s="151"/>
      <c r="Z197" s="52"/>
      <c r="AA197" s="52"/>
      <c r="AB197" s="52"/>
      <c r="AC197" s="52"/>
      <c r="AD197" s="52"/>
      <c r="AE197" s="52"/>
      <c r="AF197" s="52"/>
      <c r="AG197" s="52"/>
      <c r="AH197" s="255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  <c r="AY197" s="169"/>
    </row>
    <row r="198" spans="2:51" ht="15" thickBot="1">
      <c r="B198" s="1435" t="s">
        <v>525</v>
      </c>
      <c r="C198" s="42"/>
      <c r="D198" s="56"/>
      <c r="E198" s="1695">
        <f>SUM(E191:E197)</f>
        <v>22.332999999999998</v>
      </c>
      <c r="F198" s="1724">
        <f>SUM(F191:F197)</f>
        <v>17.954999999999998</v>
      </c>
      <c r="G198" s="1696">
        <f>SUM(G191:G197)</f>
        <v>106.95600000000002</v>
      </c>
      <c r="H198" s="1724">
        <f>SUM(H191:H197)</f>
        <v>678.75100000000009</v>
      </c>
      <c r="I198" s="1439" t="s">
        <v>501</v>
      </c>
      <c r="J198" s="1346"/>
      <c r="K198" s="5"/>
      <c r="L198" s="5"/>
      <c r="M198" s="5"/>
      <c r="N198" s="5"/>
      <c r="O198" s="5"/>
      <c r="P198" s="5"/>
      <c r="R198" s="169"/>
      <c r="S198" s="244"/>
      <c r="T198" s="163"/>
      <c r="U198" s="155"/>
      <c r="V198" s="181"/>
      <c r="W198" s="694"/>
      <c r="X198" s="52"/>
      <c r="Y198" s="151"/>
      <c r="Z198" s="52"/>
      <c r="AA198" s="52"/>
      <c r="AB198" s="52"/>
      <c r="AC198" s="52"/>
      <c r="AD198" s="52"/>
      <c r="AE198" s="52"/>
      <c r="AF198" s="376"/>
      <c r="AG198" s="52"/>
      <c r="AH198" s="255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  <c r="AY198" s="169"/>
    </row>
    <row r="199" spans="2:51" ht="15" thickBot="1">
      <c r="B199" s="41"/>
      <c r="C199" s="42" t="s">
        <v>675</v>
      </c>
      <c r="D199" s="43"/>
      <c r="E199" s="248">
        <f>E188+E198</f>
        <v>29.919</v>
      </c>
      <c r="F199" s="148">
        <f>F188+F198</f>
        <v>29.915999999999997</v>
      </c>
      <c r="G199" s="148">
        <f>G188+G198</f>
        <v>170.56400000000002</v>
      </c>
      <c r="H199" s="150">
        <f>H188+H198</f>
        <v>1071.1759999999999</v>
      </c>
      <c r="I199" s="1440" t="s">
        <v>502</v>
      </c>
      <c r="J199" s="1323">
        <f>D191+D195+D196+D197+80+20+85+65</f>
        <v>720</v>
      </c>
      <c r="K199" s="5"/>
      <c r="L199" s="5"/>
      <c r="M199" s="5"/>
      <c r="N199" s="5"/>
      <c r="O199" s="5"/>
      <c r="P199" s="5"/>
      <c r="R199" s="169"/>
      <c r="S199" s="169"/>
      <c r="T199" s="1841"/>
      <c r="U199" s="186"/>
      <c r="V199" s="169"/>
      <c r="W199" s="169"/>
      <c r="X199" s="11"/>
      <c r="Y199" s="11"/>
      <c r="Z199" s="54"/>
      <c r="AA199" s="54"/>
      <c r="AB199" s="1000"/>
      <c r="AC199" s="1000"/>
      <c r="AD199" s="54"/>
      <c r="AE199" s="933"/>
      <c r="AF199" s="54"/>
      <c r="AG199" s="54"/>
      <c r="AH199" s="152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  <c r="AY199" s="169"/>
    </row>
    <row r="200" spans="2:51" ht="16.2" thickBot="1">
      <c r="B200" s="45"/>
      <c r="C200" s="46" t="s">
        <v>14</v>
      </c>
      <c r="D200" s="47"/>
      <c r="E200" s="415">
        <v>38.5</v>
      </c>
      <c r="F200" s="416">
        <v>39.5</v>
      </c>
      <c r="G200" s="701">
        <v>167.5</v>
      </c>
      <c r="H200" s="1662">
        <v>1175</v>
      </c>
      <c r="I200" s="1426" t="s">
        <v>665</v>
      </c>
      <c r="J200" s="1382"/>
      <c r="K200" s="5"/>
      <c r="L200" s="5"/>
      <c r="M200" s="5"/>
      <c r="N200" s="5"/>
      <c r="O200" s="5"/>
      <c r="P200" s="5"/>
      <c r="R200" s="187"/>
      <c r="S200" s="155"/>
      <c r="T200" s="899"/>
      <c r="U200" s="162"/>
      <c r="V200" s="169"/>
      <c r="W200" s="169"/>
      <c r="X200" s="11"/>
      <c r="Y200" s="11"/>
      <c r="Z200" s="1778"/>
      <c r="AA200" s="1819"/>
      <c r="AB200" s="1819"/>
      <c r="AC200" s="1778"/>
      <c r="AD200" s="1820"/>
      <c r="AE200" s="1819"/>
      <c r="AF200" s="1819"/>
      <c r="AG200" s="1778"/>
      <c r="AH200" s="1778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  <c r="AY200" s="169"/>
    </row>
    <row r="201" spans="2:51" ht="15" thickBot="1">
      <c r="B201" s="169"/>
      <c r="C201" s="169"/>
      <c r="D201" s="1683"/>
      <c r="E201" s="899"/>
      <c r="F201" s="162"/>
      <c r="G201" s="1684"/>
      <c r="H201" s="1685"/>
      <c r="I201" s="1686"/>
      <c r="J201" s="1686"/>
      <c r="K201" s="5"/>
      <c r="R201" s="183"/>
      <c r="S201" s="169"/>
      <c r="T201" s="903"/>
      <c r="U201" s="169"/>
      <c r="V201" s="169"/>
      <c r="W201" s="169"/>
      <c r="X201" s="11"/>
      <c r="Y201" s="11"/>
      <c r="Z201" s="1811"/>
      <c r="AA201" s="1812"/>
      <c r="AB201" s="1812"/>
      <c r="AC201" s="1812"/>
      <c r="AD201" s="1813"/>
      <c r="AE201" s="1813"/>
      <c r="AF201" s="1780"/>
      <c r="AG201" s="1780"/>
      <c r="AH201" s="1814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  <c r="AY201" s="169"/>
    </row>
    <row r="202" spans="2:51" ht="15" thickBot="1">
      <c r="B202" s="1348" t="s">
        <v>481</v>
      </c>
      <c r="C202" s="116"/>
      <c r="D202" s="1349" t="s">
        <v>482</v>
      </c>
      <c r="E202" s="743" t="s">
        <v>483</v>
      </c>
      <c r="F202" s="743"/>
      <c r="G202" s="743"/>
      <c r="H202" s="1350" t="s">
        <v>484</v>
      </c>
      <c r="I202" s="1351" t="s">
        <v>485</v>
      </c>
      <c r="J202" s="1352" t="s">
        <v>486</v>
      </c>
      <c r="N202" s="311"/>
      <c r="R202" s="181"/>
      <c r="S202" s="169"/>
      <c r="T202" s="169"/>
      <c r="U202" s="186"/>
      <c r="V202" s="186"/>
      <c r="W202" s="186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11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  <c r="AY202" s="169"/>
    </row>
    <row r="203" spans="2:51" ht="20.25" customHeight="1">
      <c r="B203" s="1353" t="s">
        <v>487</v>
      </c>
      <c r="C203" s="1322" t="s">
        <v>488</v>
      </c>
      <c r="D203" s="1354" t="s">
        <v>489</v>
      </c>
      <c r="E203" s="1355" t="s">
        <v>490</v>
      </c>
      <c r="F203" s="1355" t="s">
        <v>73</v>
      </c>
      <c r="G203" s="1355" t="s">
        <v>74</v>
      </c>
      <c r="H203" s="1356" t="s">
        <v>491</v>
      </c>
      <c r="I203" s="1325" t="s">
        <v>492</v>
      </c>
      <c r="J203" s="1326" t="s">
        <v>493</v>
      </c>
      <c r="L203" s="618"/>
      <c r="M203" s="201"/>
      <c r="N203" s="11"/>
      <c r="R203" s="180"/>
      <c r="S203" s="169"/>
      <c r="T203" s="169"/>
      <c r="U203" s="186"/>
      <c r="V203" s="186"/>
      <c r="W203" s="186"/>
      <c r="X203" s="1804"/>
      <c r="Y203" s="5"/>
      <c r="Z203" s="5"/>
      <c r="AA203" s="5"/>
      <c r="AB203" s="5"/>
      <c r="AC203" s="5"/>
      <c r="AD203" s="5"/>
      <c r="AE203" s="5"/>
      <c r="AF203" s="5"/>
      <c r="AG203" s="5"/>
      <c r="AH203" s="11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</row>
    <row r="204" spans="2:51" ht="16.2" thickBot="1">
      <c r="B204" s="1399"/>
      <c r="C204" s="1327"/>
      <c r="D204" s="1400"/>
      <c r="E204" s="1357" t="s">
        <v>6</v>
      </c>
      <c r="F204" s="1357" t="s">
        <v>7</v>
      </c>
      <c r="G204" s="1357" t="s">
        <v>8</v>
      </c>
      <c r="H204" s="1328" t="s">
        <v>494</v>
      </c>
      <c r="I204" s="1457" t="s">
        <v>495</v>
      </c>
      <c r="J204" s="1330" t="s">
        <v>496</v>
      </c>
      <c r="L204" s="11"/>
      <c r="M204" s="286"/>
      <c r="N204" s="5"/>
      <c r="R204" s="180"/>
      <c r="S204" s="1037"/>
      <c r="T204" s="1863"/>
      <c r="U204" s="186"/>
      <c r="V204" s="186"/>
      <c r="W204" s="186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11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</row>
    <row r="205" spans="2:51" ht="15.6">
      <c r="B205" s="116"/>
      <c r="C205" s="1459" t="s">
        <v>346</v>
      </c>
      <c r="D205" s="1401"/>
      <c r="E205" s="1402"/>
      <c r="F205" s="1403"/>
      <c r="G205" s="1403"/>
      <c r="H205" s="1404"/>
      <c r="I205" s="1441"/>
      <c r="J205" s="1726"/>
      <c r="L205" s="618"/>
      <c r="M205" s="201"/>
      <c r="N205" s="311"/>
      <c r="R205" s="180"/>
      <c r="S205" s="180"/>
      <c r="T205" s="909"/>
      <c r="U205" s="155"/>
      <c r="V205" s="1861"/>
      <c r="W205" s="1861"/>
      <c r="X205" s="1016"/>
      <c r="Y205" s="1821"/>
      <c r="Z205" s="1821"/>
      <c r="AA205" s="1822"/>
      <c r="AB205" s="1016"/>
      <c r="AC205" s="1016"/>
      <c r="AD205" s="1821"/>
      <c r="AE205" s="1016"/>
      <c r="AF205" s="1016"/>
      <c r="AG205" s="1016"/>
      <c r="AH205" s="1016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</row>
    <row r="206" spans="2:51">
      <c r="B206" s="1324" t="s">
        <v>497</v>
      </c>
      <c r="C206" s="1339" t="s">
        <v>296</v>
      </c>
      <c r="D206" s="1413">
        <v>50</v>
      </c>
      <c r="E206" s="679">
        <v>0.55000000000000004</v>
      </c>
      <c r="F206" s="677">
        <v>0.1</v>
      </c>
      <c r="G206" s="691">
        <v>1.9</v>
      </c>
      <c r="H206" s="411">
        <f t="shared" ref="H206:H207" si="19">G206*4+F206*9+E206*4</f>
        <v>10.7</v>
      </c>
      <c r="I206" s="1341">
        <v>36</v>
      </c>
      <c r="J206" s="1727" t="s">
        <v>335</v>
      </c>
      <c r="L206" s="11"/>
      <c r="M206" s="286"/>
      <c r="N206" s="11"/>
      <c r="R206" s="180"/>
      <c r="S206" s="180"/>
      <c r="T206" s="169"/>
      <c r="U206" s="909"/>
      <c r="V206" s="1829"/>
      <c r="W206" s="1829"/>
      <c r="X206" s="1823"/>
      <c r="Y206" s="1823"/>
      <c r="Z206" s="1823"/>
      <c r="AA206" s="1823"/>
      <c r="AB206" s="1823"/>
      <c r="AC206" s="1823"/>
      <c r="AD206" s="1823"/>
      <c r="AE206" s="1823"/>
      <c r="AF206" s="1823"/>
      <c r="AG206" s="1823"/>
      <c r="AH206" s="1823"/>
      <c r="AI206" s="169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  <c r="AY206" s="169"/>
    </row>
    <row r="207" spans="2:51">
      <c r="B207" s="1336" t="s">
        <v>498</v>
      </c>
      <c r="C207" s="1339" t="s">
        <v>136</v>
      </c>
      <c r="D207" s="1413">
        <v>150</v>
      </c>
      <c r="E207" s="679">
        <v>10.840999999999999</v>
      </c>
      <c r="F207" s="677">
        <v>14.914</v>
      </c>
      <c r="G207" s="410">
        <v>26.02</v>
      </c>
      <c r="H207" s="411">
        <f t="shared" si="19"/>
        <v>281.66999999999996</v>
      </c>
      <c r="I207" s="1431">
        <v>20</v>
      </c>
      <c r="J207" s="1728" t="s">
        <v>21</v>
      </c>
      <c r="L207" s="37"/>
      <c r="M207" s="7"/>
      <c r="N207" s="16"/>
      <c r="R207" s="37"/>
      <c r="S207" s="11"/>
      <c r="T207" s="286"/>
      <c r="U207" s="11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11"/>
      <c r="AI207" s="169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  <c r="AY207" s="169"/>
    </row>
    <row r="208" spans="2:51" ht="15.6">
      <c r="B208" s="1338" t="s">
        <v>16</v>
      </c>
      <c r="C208" s="1460" t="s">
        <v>118</v>
      </c>
      <c r="D208" s="1668">
        <v>200</v>
      </c>
      <c r="E208" s="289">
        <v>7.0000000000000007E-2</v>
      </c>
      <c r="F208" s="290">
        <v>0.02</v>
      </c>
      <c r="G208" s="290">
        <v>15</v>
      </c>
      <c r="H208" s="291">
        <f>G208*4+F208*9+E208*4</f>
        <v>60.46</v>
      </c>
      <c r="I208" s="1341">
        <v>50</v>
      </c>
      <c r="J208" s="1728" t="s">
        <v>19</v>
      </c>
      <c r="L208" s="38"/>
      <c r="M208" s="7"/>
      <c r="N208" s="16"/>
      <c r="R208" s="11"/>
      <c r="S208" s="37"/>
      <c r="T208" s="7"/>
      <c r="U208" s="16"/>
      <c r="V208" s="52"/>
      <c r="W208" s="52"/>
      <c r="X208" s="1706"/>
      <c r="Y208" s="151"/>
      <c r="Z208" s="52"/>
      <c r="AA208" s="255"/>
      <c r="AB208" s="255"/>
      <c r="AC208" s="255"/>
      <c r="AD208" s="255"/>
      <c r="AE208" s="255"/>
      <c r="AF208" s="255"/>
      <c r="AG208" s="255"/>
      <c r="AH208" s="1732"/>
      <c r="AI208" s="169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  <c r="AY208" s="169"/>
    </row>
    <row r="209" spans="2:51" ht="19.5" customHeight="1">
      <c r="B209" s="1343" t="s">
        <v>534</v>
      </c>
      <c r="C209" s="1460" t="s">
        <v>11</v>
      </c>
      <c r="D209" s="1731">
        <v>30</v>
      </c>
      <c r="E209" s="289">
        <v>1.53</v>
      </c>
      <c r="F209" s="290">
        <v>0.255</v>
      </c>
      <c r="G209" s="290">
        <v>15.276999999999999</v>
      </c>
      <c r="H209" s="291">
        <f>G209*4+F209*9+E209*4</f>
        <v>69.522999999999996</v>
      </c>
      <c r="I209" s="1341">
        <v>43</v>
      </c>
      <c r="J209" s="1727" t="s">
        <v>10</v>
      </c>
      <c r="L209" s="38"/>
      <c r="M209" s="19"/>
      <c r="N209" s="1689"/>
      <c r="R209" s="11"/>
      <c r="S209" s="38"/>
      <c r="T209" s="7"/>
      <c r="U209" s="16"/>
      <c r="V209" s="255"/>
      <c r="W209" s="255"/>
      <c r="X209" s="255"/>
      <c r="Y209" s="151"/>
      <c r="Z209" s="255"/>
      <c r="AA209" s="255"/>
      <c r="AB209" s="255"/>
      <c r="AC209" s="255"/>
      <c r="AD209" s="299"/>
      <c r="AE209" s="255"/>
      <c r="AF209" s="255"/>
      <c r="AG209" s="255"/>
      <c r="AH209" s="1826"/>
      <c r="AI209" s="169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  <c r="AY209" s="169"/>
    </row>
    <row r="210" spans="2:51">
      <c r="B210" s="1343"/>
      <c r="C210" s="1460" t="s">
        <v>15</v>
      </c>
      <c r="D210" s="1731">
        <v>20</v>
      </c>
      <c r="E210" s="687">
        <v>1.1299999999999999</v>
      </c>
      <c r="F210" s="689">
        <v>0.24</v>
      </c>
      <c r="G210" s="689">
        <v>9.0370000000000008</v>
      </c>
      <c r="H210" s="667">
        <f>G210*4+F210*9+E210*4</f>
        <v>42.828000000000003</v>
      </c>
      <c r="I210" s="1672">
        <v>42</v>
      </c>
      <c r="J210" s="1727" t="s">
        <v>10</v>
      </c>
      <c r="L210" s="1665"/>
      <c r="M210" s="19"/>
      <c r="N210" s="29"/>
      <c r="R210" s="52"/>
      <c r="S210" s="180"/>
      <c r="T210" s="163"/>
      <c r="U210" s="153"/>
      <c r="V210" s="11"/>
      <c r="W210" s="11"/>
      <c r="X210" s="11"/>
      <c r="Y210" s="11"/>
      <c r="Z210" s="52"/>
      <c r="AA210" s="181"/>
      <c r="AB210" s="694"/>
      <c r="AC210" s="181"/>
      <c r="AD210" s="181"/>
      <c r="AE210" s="181"/>
      <c r="AF210" s="181"/>
      <c r="AG210" s="181"/>
      <c r="AH210" s="255"/>
      <c r="AI210" s="169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  <c r="AY210" s="169"/>
    </row>
    <row r="211" spans="2:51" ht="17.25" customHeight="1" thickBot="1">
      <c r="B211" s="102"/>
      <c r="C211" s="1344" t="s">
        <v>560</v>
      </c>
      <c r="D211" s="1415">
        <v>100</v>
      </c>
      <c r="E211" s="687">
        <v>0.4</v>
      </c>
      <c r="F211" s="688">
        <v>0.4</v>
      </c>
      <c r="G211" s="689">
        <v>9.8000000000000007</v>
      </c>
      <c r="H211" s="667">
        <f t="shared" ref="H211" si="20">G211*4+F211*9+E211*4</f>
        <v>44.400000000000006</v>
      </c>
      <c r="I211" s="1434">
        <v>45</v>
      </c>
      <c r="J211" s="1941" t="s">
        <v>544</v>
      </c>
      <c r="L211" s="1665"/>
      <c r="M211" s="19"/>
      <c r="N211" s="29"/>
      <c r="R211" s="38"/>
      <c r="S211" s="38"/>
      <c r="T211" s="7"/>
      <c r="U211" s="16"/>
      <c r="V211" s="11"/>
      <c r="W211" s="11"/>
      <c r="X211" s="11"/>
      <c r="Y211" s="11"/>
      <c r="Z211" s="52"/>
      <c r="AA211" s="52"/>
      <c r="AB211" s="52"/>
      <c r="AC211" s="52"/>
      <c r="AD211" s="181"/>
      <c r="AE211" s="52"/>
      <c r="AF211" s="52"/>
      <c r="AG211" s="52"/>
      <c r="AH211" s="255"/>
      <c r="AI211" s="169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  <c r="AY211" s="169"/>
    </row>
    <row r="212" spans="2:51">
      <c r="B212" s="1416" t="s">
        <v>674</v>
      </c>
      <c r="D212" s="242"/>
      <c r="E212" s="1733">
        <f>SUM(E206:E211)</f>
        <v>14.520999999999999</v>
      </c>
      <c r="F212" s="1737">
        <f>SUM(F206:F211)</f>
        <v>15.929</v>
      </c>
      <c r="G212" s="1736">
        <f>SUM(G206:G211)</f>
        <v>77.034000000000006</v>
      </c>
      <c r="H212" s="1735">
        <f>SUM(H206:H211)</f>
        <v>509.5809999999999</v>
      </c>
      <c r="I212" s="718" t="s">
        <v>501</v>
      </c>
      <c r="J212" s="1346"/>
      <c r="L212" s="40"/>
      <c r="M212" s="7"/>
      <c r="N212" s="16"/>
      <c r="R212" s="38"/>
      <c r="S212" s="38"/>
      <c r="T212" s="7"/>
      <c r="U212" s="16"/>
      <c r="V212" s="11"/>
      <c r="W212" s="11"/>
      <c r="X212" s="11"/>
      <c r="Y212" s="11"/>
      <c r="Z212" s="52"/>
      <c r="AA212" s="52"/>
      <c r="AB212" s="52"/>
      <c r="AC212" s="52"/>
      <c r="AD212" s="52"/>
      <c r="AE212" s="52"/>
      <c r="AF212" s="52"/>
      <c r="AG212" s="52"/>
      <c r="AH212" s="255"/>
      <c r="AI212" s="16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  <c r="AY212" s="169"/>
    </row>
    <row r="213" spans="2:51" ht="15" thickBot="1">
      <c r="B213" s="102"/>
      <c r="E213" s="1422"/>
      <c r="F213" s="1423"/>
      <c r="G213" s="1423"/>
      <c r="H213" s="1425"/>
      <c r="I213" s="1426" t="s">
        <v>664</v>
      </c>
      <c r="J213" s="1347">
        <f>D206+D207+D208+D209+D210+D211</f>
        <v>550</v>
      </c>
      <c r="L213" s="11"/>
      <c r="M213" s="179"/>
      <c r="N213" s="11"/>
      <c r="R213" s="38"/>
      <c r="S213" s="40"/>
      <c r="T213" s="7"/>
      <c r="U213" s="16"/>
      <c r="V213" s="52"/>
      <c r="W213" s="254"/>
      <c r="X213" s="52"/>
      <c r="Y213" s="151"/>
      <c r="Z213" s="52"/>
      <c r="AA213" s="52"/>
      <c r="AB213" s="52"/>
      <c r="AC213" s="52"/>
      <c r="AD213" s="52"/>
      <c r="AE213" s="52"/>
      <c r="AF213" s="376"/>
      <c r="AG213" s="52"/>
      <c r="AH213" s="255"/>
      <c r="AI213" s="169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  <c r="AY213" s="169"/>
    </row>
    <row r="214" spans="2:51" ht="15.75" customHeight="1">
      <c r="B214" s="102"/>
      <c r="C214" s="274" t="s">
        <v>234</v>
      </c>
      <c r="D214" s="1321"/>
      <c r="E214" s="66"/>
      <c r="F214" s="1427"/>
      <c r="G214" s="1427"/>
      <c r="H214" s="1428"/>
      <c r="I214" s="1429"/>
      <c r="J214" s="1429"/>
      <c r="L214" s="1529"/>
      <c r="M214" s="298"/>
      <c r="N214" s="11"/>
      <c r="R214" s="38"/>
      <c r="S214" s="11"/>
      <c r="T214" s="1806"/>
      <c r="U214" s="5"/>
      <c r="V214" s="11"/>
      <c r="W214" s="11"/>
      <c r="X214" s="11"/>
      <c r="Y214" s="11"/>
      <c r="Z214" s="54"/>
      <c r="AA214" s="933"/>
      <c r="AB214" s="54"/>
      <c r="AC214" s="54"/>
      <c r="AD214" s="54"/>
      <c r="AE214" s="933"/>
      <c r="AF214" s="1000"/>
      <c r="AG214" s="54"/>
      <c r="AH214" s="152"/>
      <c r="AI214" s="169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  <c r="AY214" s="169"/>
    </row>
    <row r="215" spans="2:51">
      <c r="B215" s="102"/>
      <c r="C215" s="1729" t="s">
        <v>295</v>
      </c>
      <c r="D215" s="1450">
        <v>200</v>
      </c>
      <c r="E215" s="373">
        <v>4.0490000000000004</v>
      </c>
      <c r="F215" s="677">
        <v>7.51</v>
      </c>
      <c r="G215" s="677">
        <v>14.53</v>
      </c>
      <c r="H215" s="411">
        <f>G215*4+F215*9+E215*4</f>
        <v>141.90600000000001</v>
      </c>
      <c r="I215" s="1371">
        <v>10</v>
      </c>
      <c r="J215" s="1335" t="s">
        <v>191</v>
      </c>
      <c r="L215" s="1732"/>
      <c r="M215" s="678"/>
      <c r="N215" s="1689"/>
      <c r="R215" s="37"/>
      <c r="S215" s="11"/>
      <c r="T215" s="286"/>
      <c r="U215" s="11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11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  <c r="AY215" s="169"/>
    </row>
    <row r="216" spans="2:51">
      <c r="B216" s="102"/>
      <c r="C216" s="742" t="s">
        <v>267</v>
      </c>
      <c r="D216" s="1413">
        <v>95</v>
      </c>
      <c r="E216" s="675">
        <v>9.9359999999999999</v>
      </c>
      <c r="F216" s="671">
        <v>13.135999999999999</v>
      </c>
      <c r="G216" s="671">
        <v>8.8350000000000009</v>
      </c>
      <c r="H216" s="673">
        <f t="shared" ref="H216" si="21">G216*4+F216*9+E216*4</f>
        <v>193.30799999999999</v>
      </c>
      <c r="I216" s="378">
        <v>16</v>
      </c>
      <c r="J216" s="1342" t="s">
        <v>266</v>
      </c>
      <c r="L216" s="38"/>
      <c r="M216" s="678"/>
      <c r="N216" s="16"/>
      <c r="R216" s="11"/>
      <c r="S216" s="1732"/>
      <c r="T216" s="7"/>
      <c r="U216" s="16"/>
      <c r="V216" s="11"/>
      <c r="W216" s="11"/>
      <c r="X216" s="11"/>
      <c r="Y216" s="11"/>
      <c r="Z216" s="1805"/>
      <c r="AA216" s="1805"/>
      <c r="AB216" s="1805"/>
      <c r="AC216" s="1805"/>
      <c r="AD216" s="52"/>
      <c r="AE216" s="376"/>
      <c r="AF216" s="52"/>
      <c r="AG216" s="52"/>
      <c r="AH216" s="255"/>
      <c r="AI216" s="169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  <c r="AY216" s="169"/>
    </row>
    <row r="217" spans="2:51" ht="12.75" customHeight="1">
      <c r="B217" s="102"/>
      <c r="C217" s="1373" t="s">
        <v>747</v>
      </c>
      <c r="D217" s="1413">
        <v>160</v>
      </c>
      <c r="E217" s="591">
        <v>2.694</v>
      </c>
      <c r="F217" s="677">
        <v>12.247</v>
      </c>
      <c r="G217" s="697">
        <v>13.067</v>
      </c>
      <c r="H217" s="411">
        <f>G217*4+F217*9+E217*4</f>
        <v>173.267</v>
      </c>
      <c r="I217" s="378">
        <v>35</v>
      </c>
      <c r="J217" s="1342" t="s">
        <v>359</v>
      </c>
      <c r="L217" s="38"/>
      <c r="M217" s="7"/>
      <c r="N217" s="16"/>
      <c r="R217" s="11"/>
      <c r="S217" s="1529"/>
      <c r="T217" s="7"/>
      <c r="U217" s="152"/>
      <c r="V217" s="52"/>
      <c r="W217" s="52"/>
      <c r="X217" s="52"/>
      <c r="Y217" s="151"/>
      <c r="Z217" s="1805"/>
      <c r="AA217" s="1805"/>
      <c r="AB217" s="1805"/>
      <c r="AC217" s="1805"/>
      <c r="AD217" s="52"/>
      <c r="AE217" s="376"/>
      <c r="AF217" s="52"/>
      <c r="AG217" s="52"/>
      <c r="AH217" s="1732"/>
      <c r="AI217" s="169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  <c r="AY217" s="169"/>
    </row>
    <row r="218" spans="2:51" ht="13.5" customHeight="1">
      <c r="B218" s="102"/>
      <c r="C218" s="1373" t="s">
        <v>499</v>
      </c>
      <c r="D218" s="1413">
        <v>200</v>
      </c>
      <c r="E218" s="239">
        <v>0.66200000000000003</v>
      </c>
      <c r="F218" s="246">
        <v>0.09</v>
      </c>
      <c r="G218" s="246">
        <v>24.969000000000001</v>
      </c>
      <c r="H218" s="247">
        <f t="shared" ref="H218" si="22">G218*4+F218*9+E218*4</f>
        <v>103.334</v>
      </c>
      <c r="I218" s="1371">
        <v>46</v>
      </c>
      <c r="J218" s="1342" t="s">
        <v>17</v>
      </c>
      <c r="L218" s="38"/>
      <c r="M218" s="7"/>
      <c r="N218" s="16"/>
      <c r="R218" s="11"/>
      <c r="S218" s="38"/>
      <c r="T218" s="7"/>
      <c r="U218" s="16"/>
      <c r="V218" s="255"/>
      <c r="W218" s="1807"/>
      <c r="X218" s="255"/>
      <c r="Y218" s="151"/>
      <c r="Z218" s="255"/>
      <c r="AA218" s="255"/>
      <c r="AB218" s="1808"/>
      <c r="AC218" s="1807"/>
      <c r="AD218" s="255"/>
      <c r="AE218" s="1808"/>
      <c r="AF218" s="255"/>
      <c r="AG218" s="1809"/>
      <c r="AH218" s="255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  <c r="AY218" s="169"/>
    </row>
    <row r="219" spans="2:51" ht="12.75" customHeight="1">
      <c r="B219" s="102"/>
      <c r="C219" s="1373" t="s">
        <v>11</v>
      </c>
      <c r="D219" s="1413">
        <v>40</v>
      </c>
      <c r="E219" s="373">
        <v>2.04</v>
      </c>
      <c r="F219" s="677">
        <v>0.34</v>
      </c>
      <c r="G219" s="677">
        <v>20.369</v>
      </c>
      <c r="H219" s="1340">
        <f>G219*4+F219*9+E219*4</f>
        <v>92.695999999999998</v>
      </c>
      <c r="I219" s="1365">
        <v>43</v>
      </c>
      <c r="J219" s="1342" t="s">
        <v>10</v>
      </c>
      <c r="L219" s="38"/>
      <c r="M219" s="7"/>
      <c r="N219" s="16"/>
      <c r="R219" s="11"/>
      <c r="S219" s="38"/>
      <c r="T219" s="7"/>
      <c r="U219" s="152"/>
      <c r="V219" s="52"/>
      <c r="W219" s="52"/>
      <c r="X219" s="254"/>
      <c r="Y219" s="151"/>
      <c r="Z219" s="52"/>
      <c r="AA219" s="255"/>
      <c r="AB219" s="255"/>
      <c r="AC219" s="255"/>
      <c r="AD219" s="255"/>
      <c r="AE219" s="255"/>
      <c r="AF219" s="255"/>
      <c r="AG219" s="255"/>
      <c r="AH219" s="255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  <c r="AY219" s="169"/>
    </row>
    <row r="220" spans="2:51" ht="15.75" customHeight="1" thickBot="1">
      <c r="B220" s="104"/>
      <c r="C220" s="1373" t="s">
        <v>15</v>
      </c>
      <c r="D220" s="1409">
        <v>20</v>
      </c>
      <c r="E220" s="958">
        <v>1.1299999999999999</v>
      </c>
      <c r="F220" s="689">
        <v>0.24</v>
      </c>
      <c r="G220" s="689">
        <v>9.0370000000000008</v>
      </c>
      <c r="H220" s="1331">
        <f>G220*4+F220*9+E220*4</f>
        <v>42.828000000000003</v>
      </c>
      <c r="I220" s="1371">
        <v>42</v>
      </c>
      <c r="J220" s="1361" t="s">
        <v>10</v>
      </c>
      <c r="L220" s="38"/>
      <c r="M220" s="7"/>
      <c r="N220" s="16"/>
      <c r="R220" s="11"/>
      <c r="S220" s="38"/>
      <c r="T220" s="7"/>
      <c r="U220" s="16"/>
      <c r="V220" s="11"/>
      <c r="W220" s="11"/>
      <c r="X220" s="11"/>
      <c r="Y220" s="11"/>
      <c r="Z220" s="52"/>
      <c r="AA220" s="52"/>
      <c r="AB220" s="52"/>
      <c r="AC220" s="52"/>
      <c r="AD220" s="181"/>
      <c r="AE220" s="52"/>
      <c r="AF220" s="52"/>
      <c r="AG220" s="52"/>
      <c r="AH220" s="255"/>
      <c r="AI220" s="16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  <c r="AY220" s="169"/>
    </row>
    <row r="221" spans="2:51" ht="15" thickBot="1">
      <c r="B221" s="1435" t="s">
        <v>525</v>
      </c>
      <c r="C221" s="42"/>
      <c r="D221" s="56"/>
      <c r="E221" s="1695">
        <f>SUM(E215:E220)</f>
        <v>20.510999999999996</v>
      </c>
      <c r="F221" s="1724">
        <f>SUM(F215:F220)</f>
        <v>33.563000000000009</v>
      </c>
      <c r="G221" s="1696">
        <f>SUM(G215:G220)</f>
        <v>90.807000000000016</v>
      </c>
      <c r="H221" s="1745">
        <f>SUM(H215:H220)</f>
        <v>747.33900000000006</v>
      </c>
      <c r="I221" s="1439" t="s">
        <v>501</v>
      </c>
      <c r="J221" s="1346"/>
      <c r="L221" s="11"/>
      <c r="M221" s="179"/>
      <c r="N221" s="11"/>
      <c r="S221" s="38"/>
      <c r="T221" s="7"/>
      <c r="U221" s="16"/>
      <c r="V221" s="52"/>
      <c r="W221" s="52"/>
      <c r="X221" s="52"/>
      <c r="Y221" s="151"/>
      <c r="Z221" s="52"/>
      <c r="AA221" s="52"/>
      <c r="AB221" s="52"/>
      <c r="AC221" s="52"/>
      <c r="AD221" s="181"/>
      <c r="AE221" s="52"/>
      <c r="AF221" s="52"/>
      <c r="AG221" s="52"/>
      <c r="AH221" s="255"/>
      <c r="AI221" s="16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  <c r="AY221" s="169"/>
    </row>
    <row r="222" spans="2:51" ht="13.5" customHeight="1" thickBot="1">
      <c r="B222" s="41"/>
      <c r="C222" s="42" t="s">
        <v>675</v>
      </c>
      <c r="D222" s="43"/>
      <c r="E222" s="248">
        <f>E212+E221</f>
        <v>35.031999999999996</v>
      </c>
      <c r="F222" s="148">
        <f>F212+F221</f>
        <v>49.492000000000012</v>
      </c>
      <c r="G222" s="148">
        <f>G212+G221</f>
        <v>167.84100000000001</v>
      </c>
      <c r="H222" s="1746">
        <f>H212+H221</f>
        <v>1256.92</v>
      </c>
      <c r="I222" s="1748" t="s">
        <v>502</v>
      </c>
      <c r="J222" s="1323">
        <f>D215+D216+D217+D218+D219+D220</f>
        <v>715</v>
      </c>
      <c r="L222" s="5"/>
      <c r="M222" s="5"/>
      <c r="N222" s="5"/>
      <c r="S222" s="38"/>
      <c r="T222" s="7"/>
      <c r="U222" s="16"/>
      <c r="V222" s="52"/>
      <c r="W222" s="52"/>
      <c r="X222" s="52"/>
      <c r="Y222" s="151"/>
      <c r="Z222" s="52"/>
      <c r="AA222" s="52"/>
      <c r="AB222" s="52"/>
      <c r="AC222" s="52"/>
      <c r="AD222" s="52"/>
      <c r="AE222" s="52"/>
      <c r="AF222" s="52"/>
      <c r="AG222" s="52"/>
      <c r="AH222" s="255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  <c r="AY222" s="169"/>
    </row>
    <row r="223" spans="2:51" ht="13.5" customHeight="1" thickBot="1">
      <c r="B223" s="45"/>
      <c r="C223" s="46" t="s">
        <v>14</v>
      </c>
      <c r="D223" s="47"/>
      <c r="E223" s="415">
        <v>38.5</v>
      </c>
      <c r="F223" s="416">
        <v>39.5</v>
      </c>
      <c r="G223" s="701">
        <v>167.5</v>
      </c>
      <c r="H223" s="1747">
        <v>1175</v>
      </c>
      <c r="I223" s="1749" t="s">
        <v>665</v>
      </c>
      <c r="J223" s="1382"/>
      <c r="S223" s="11"/>
      <c r="T223" s="1806"/>
      <c r="U223" s="5"/>
      <c r="V223" s="11"/>
      <c r="W223" s="11"/>
      <c r="X223" s="11"/>
      <c r="Y223" s="11"/>
      <c r="Z223" s="54"/>
      <c r="AA223" s="54"/>
      <c r="AB223" s="1818"/>
      <c r="AC223" s="1000"/>
      <c r="AD223" s="54"/>
      <c r="AE223" s="933"/>
      <c r="AF223" s="54"/>
      <c r="AG223" s="54"/>
      <c r="AH223" s="152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  <c r="AY223" s="169"/>
    </row>
    <row r="224" spans="2:51" ht="12.75" customHeight="1">
      <c r="S224" s="16"/>
      <c r="T224" s="1777"/>
      <c r="U224" s="15"/>
      <c r="V224" s="11"/>
      <c r="W224" s="11"/>
      <c r="X224" s="11"/>
      <c r="Y224" s="11"/>
      <c r="Z224" s="1778"/>
      <c r="AA224" s="1819"/>
      <c r="AB224" s="1820"/>
      <c r="AC224" s="1778"/>
      <c r="AD224" s="1820"/>
      <c r="AE224" s="1819"/>
      <c r="AF224" s="1819"/>
      <c r="AG224" s="1778"/>
      <c r="AH224" s="1778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  <c r="AY224" s="169"/>
    </row>
    <row r="225" spans="2:51" ht="14.25" customHeight="1">
      <c r="S225" s="11"/>
      <c r="T225" s="1779"/>
      <c r="U225" s="11"/>
      <c r="V225" s="1780"/>
      <c r="W225" s="1780"/>
      <c r="X225" s="1812"/>
      <c r="Y225" s="1812"/>
      <c r="Z225" s="1811"/>
      <c r="AA225" s="1812"/>
      <c r="AB225" s="1812"/>
      <c r="AC225" s="1812"/>
      <c r="AD225" s="1813"/>
      <c r="AE225" s="1813"/>
      <c r="AF225" s="1780"/>
      <c r="AG225" s="1780"/>
      <c r="AH225" s="1814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  <c r="AY225" s="169"/>
    </row>
    <row r="226" spans="2:51" ht="13.5" customHeight="1">
      <c r="S226" s="38"/>
      <c r="T226" s="19"/>
      <c r="U226" s="20"/>
      <c r="V226" s="29"/>
      <c r="W226" s="29"/>
      <c r="X226" s="29"/>
      <c r="Y226" s="29"/>
      <c r="Z226" s="29"/>
      <c r="AA226" s="29"/>
      <c r="AB226" s="29"/>
      <c r="AC226" s="29"/>
      <c r="AD226" s="909"/>
      <c r="AE226" s="29"/>
      <c r="AF226" s="29"/>
      <c r="AG226" s="29"/>
      <c r="AH226" s="2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  <c r="AY226" s="169"/>
    </row>
    <row r="227" spans="2:51">
      <c r="B227" s="1320" t="s">
        <v>676</v>
      </c>
      <c r="D227" s="23"/>
      <c r="E227"/>
      <c r="F227"/>
      <c r="G227" s="23"/>
      <c r="H227" s="23"/>
      <c r="I227" s="24"/>
      <c r="J227" s="30"/>
      <c r="S227" s="11"/>
      <c r="T227" s="11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11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  <c r="AY227" s="169"/>
    </row>
    <row r="228" spans="2:51">
      <c r="B228" s="23"/>
      <c r="C228" s="23"/>
      <c r="D228" s="1396"/>
      <c r="E228" s="1397" t="s">
        <v>1</v>
      </c>
      <c r="F228"/>
      <c r="G228"/>
      <c r="H228"/>
      <c r="I228"/>
      <c r="J228" s="1398">
        <v>0.5</v>
      </c>
      <c r="S228" s="11"/>
      <c r="T228" s="1661"/>
      <c r="U228" s="11"/>
      <c r="V228" s="11"/>
      <c r="W228" s="11"/>
      <c r="X228" s="5"/>
      <c r="Y228" s="5"/>
      <c r="Z228" s="11"/>
      <c r="AA228" s="11"/>
      <c r="AB228" s="11"/>
      <c r="AC228" s="11"/>
      <c r="AD228" s="11"/>
      <c r="AE228" s="11"/>
      <c r="AF228" s="11"/>
      <c r="AG228" s="11"/>
      <c r="AH228" s="11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  <c r="AY228" s="169"/>
    </row>
    <row r="229" spans="2:51" ht="16.2" thickBot="1">
      <c r="B229" s="26" t="s">
        <v>521</v>
      </c>
      <c r="C229" s="24"/>
      <c r="D229"/>
      <c r="E229"/>
      <c r="F229" s="26" t="s">
        <v>0</v>
      </c>
      <c r="G229"/>
      <c r="H229" s="641" t="s">
        <v>522</v>
      </c>
      <c r="I229"/>
      <c r="J229" s="641"/>
      <c r="N229" s="179"/>
      <c r="S229" s="11"/>
      <c r="T229" s="11"/>
      <c r="U229" s="25"/>
      <c r="V229" s="11"/>
      <c r="W229" s="11"/>
      <c r="X229" s="25"/>
      <c r="Y229" s="25"/>
      <c r="Z229" s="19"/>
      <c r="AA229" s="19"/>
      <c r="AB229" s="19"/>
      <c r="AC229" s="19"/>
      <c r="AD229" s="11"/>
      <c r="AE229" s="11"/>
      <c r="AF229" s="11"/>
      <c r="AG229" s="11"/>
      <c r="AH229" s="11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  <c r="AY229" s="169"/>
    </row>
    <row r="230" spans="2:51" ht="16.2" thickBot="1">
      <c r="B230" s="1348" t="s">
        <v>481</v>
      </c>
      <c r="C230" s="116"/>
      <c r="D230" s="1349" t="s">
        <v>482</v>
      </c>
      <c r="E230" s="743" t="s">
        <v>483</v>
      </c>
      <c r="F230" s="743"/>
      <c r="G230" s="743"/>
      <c r="H230" s="1350" t="s">
        <v>484</v>
      </c>
      <c r="I230" s="1351" t="s">
        <v>485</v>
      </c>
      <c r="J230" s="1352" t="s">
        <v>486</v>
      </c>
      <c r="L230" s="1663"/>
      <c r="M230" s="163"/>
      <c r="N230" s="11"/>
      <c r="R230" s="11"/>
      <c r="S230" s="11"/>
      <c r="T230" s="11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11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  <c r="AY230" s="169"/>
    </row>
    <row r="231" spans="2:51" ht="15.6">
      <c r="B231" s="1353" t="s">
        <v>487</v>
      </c>
      <c r="C231" s="1322" t="s">
        <v>488</v>
      </c>
      <c r="D231" s="1354" t="s">
        <v>489</v>
      </c>
      <c r="E231" s="1355" t="s">
        <v>490</v>
      </c>
      <c r="F231" s="1355" t="s">
        <v>73</v>
      </c>
      <c r="G231" s="1355" t="s">
        <v>74</v>
      </c>
      <c r="H231" s="1356" t="s">
        <v>491</v>
      </c>
      <c r="I231" s="1325" t="s">
        <v>492</v>
      </c>
      <c r="J231" s="1326" t="s">
        <v>493</v>
      </c>
      <c r="L231" s="11"/>
      <c r="M231" s="286"/>
      <c r="N231" s="5"/>
      <c r="S231" s="27"/>
      <c r="T231" s="19"/>
      <c r="U231" s="11"/>
      <c r="V231" s="11"/>
      <c r="W231" s="11"/>
      <c r="X231" s="11"/>
      <c r="Y231" s="27"/>
      <c r="Z231" s="11"/>
      <c r="AA231" s="3"/>
      <c r="AB231" s="19"/>
      <c r="AC231" s="19"/>
      <c r="AD231" s="19"/>
      <c r="AE231" s="11"/>
      <c r="AF231" s="11"/>
      <c r="AG231" s="1781"/>
      <c r="AH231" s="37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  <c r="AY231" s="169"/>
    </row>
    <row r="232" spans="2:51" ht="21.6" thickBot="1">
      <c r="B232" s="1399"/>
      <c r="C232" s="1327"/>
      <c r="D232" s="1400"/>
      <c r="E232" s="1357" t="s">
        <v>6</v>
      </c>
      <c r="F232" s="1357" t="s">
        <v>7</v>
      </c>
      <c r="G232" s="1357" t="s">
        <v>8</v>
      </c>
      <c r="H232" s="1328" t="s">
        <v>494</v>
      </c>
      <c r="I232" s="1329" t="s">
        <v>495</v>
      </c>
      <c r="J232" s="1330" t="s">
        <v>496</v>
      </c>
      <c r="L232" s="5"/>
      <c r="M232" s="5"/>
      <c r="N232" s="5"/>
      <c r="S232" s="11"/>
      <c r="T232" s="11"/>
      <c r="U232" s="19"/>
      <c r="V232" s="11"/>
      <c r="W232" s="11"/>
      <c r="X232" s="1804"/>
      <c r="Y232" s="25"/>
      <c r="Z232" s="19"/>
      <c r="AA232" s="19"/>
      <c r="AB232" s="19"/>
      <c r="AC232" s="19"/>
      <c r="AD232" s="5"/>
      <c r="AE232" s="5"/>
      <c r="AF232" s="5"/>
      <c r="AG232" s="5"/>
      <c r="AH232" s="11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  <c r="AY232" s="169"/>
    </row>
    <row r="233" spans="2:51" ht="15.6">
      <c r="B233" s="116"/>
      <c r="C233" s="1459" t="s">
        <v>346</v>
      </c>
      <c r="D233" s="1401"/>
      <c r="E233" s="1402"/>
      <c r="F233" s="1403"/>
      <c r="G233" s="1403"/>
      <c r="H233" s="1404"/>
      <c r="I233" s="1448"/>
      <c r="J233" s="1726"/>
      <c r="L233" s="1663"/>
      <c r="M233" s="163"/>
      <c r="N233" s="179"/>
      <c r="S233" s="287"/>
      <c r="T233" s="292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11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  <c r="AY233" s="169"/>
    </row>
    <row r="234" spans="2:51">
      <c r="B234" s="1324" t="s">
        <v>497</v>
      </c>
      <c r="C234" s="1367" t="s">
        <v>636</v>
      </c>
      <c r="D234" s="1409" t="s">
        <v>678</v>
      </c>
      <c r="E234" s="957">
        <v>20.718</v>
      </c>
      <c r="F234" s="689">
        <v>11.128</v>
      </c>
      <c r="G234" s="957">
        <v>31.6</v>
      </c>
      <c r="H234" s="1331">
        <f>G234*4+F234*9+E234*4</f>
        <v>309.42400000000004</v>
      </c>
      <c r="I234" s="1332">
        <v>37</v>
      </c>
      <c r="J234" s="1727" t="s">
        <v>119</v>
      </c>
      <c r="L234" s="11"/>
      <c r="M234" s="286"/>
      <c r="N234" s="11"/>
      <c r="S234" s="38"/>
      <c r="T234" s="29"/>
      <c r="U234" s="29"/>
      <c r="V234" s="19"/>
      <c r="W234" s="19"/>
      <c r="X234" s="19"/>
      <c r="Y234" s="20"/>
      <c r="Z234" s="20"/>
      <c r="AA234" s="77"/>
      <c r="AB234" s="19"/>
      <c r="AC234" s="19"/>
      <c r="AD234" s="20"/>
      <c r="AE234" s="19"/>
      <c r="AF234" s="19"/>
      <c r="AG234" s="19"/>
      <c r="AH234" s="1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  <c r="AY234" s="169"/>
    </row>
    <row r="235" spans="2:51">
      <c r="B235" s="1336" t="s">
        <v>498</v>
      </c>
      <c r="C235" s="1333" t="s">
        <v>689</v>
      </c>
      <c r="D235" s="1761"/>
      <c r="E235" s="670"/>
      <c r="F235" s="671"/>
      <c r="G235" s="672"/>
      <c r="H235" s="1334"/>
      <c r="I235" s="1660"/>
      <c r="J235" s="1762"/>
      <c r="L235" s="38"/>
      <c r="M235" s="7"/>
      <c r="N235" s="38"/>
      <c r="S235" s="38"/>
      <c r="T235" s="11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  <c r="AY235" s="169"/>
    </row>
    <row r="236" spans="2:51" ht="15.6">
      <c r="B236" s="1338" t="s">
        <v>16</v>
      </c>
      <c r="C236" s="1339" t="s">
        <v>188</v>
      </c>
      <c r="D236" s="195">
        <v>200</v>
      </c>
      <c r="E236" s="239">
        <v>3.6</v>
      </c>
      <c r="F236" s="240">
        <v>2.67</v>
      </c>
      <c r="G236" s="240">
        <v>19.600000000000001</v>
      </c>
      <c r="H236" s="238">
        <f>G236*4+F236*9+E236*4</f>
        <v>116.83000000000001</v>
      </c>
      <c r="I236" s="1672">
        <v>47</v>
      </c>
      <c r="J236" s="1728" t="s">
        <v>189</v>
      </c>
      <c r="L236" s="1529"/>
      <c r="M236" s="7"/>
      <c r="N236" s="11"/>
      <c r="S236" s="11"/>
      <c r="T236" s="286"/>
      <c r="U236" s="11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11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  <c r="AY236" s="169"/>
    </row>
    <row r="237" spans="2:51">
      <c r="B237" s="1343" t="s">
        <v>535</v>
      </c>
      <c r="C237" s="1468" t="s">
        <v>235</v>
      </c>
      <c r="D237" s="1433">
        <v>50</v>
      </c>
      <c r="E237" s="679">
        <v>4.827</v>
      </c>
      <c r="F237" s="677">
        <v>6.79</v>
      </c>
      <c r="G237" s="677">
        <v>14.83</v>
      </c>
      <c r="H237" s="411">
        <f t="shared" ref="H237" si="23">G237*4+F237*9+E237*4</f>
        <v>139.738</v>
      </c>
      <c r="I237" s="1673">
        <v>40</v>
      </c>
      <c r="J237" s="1763" t="s">
        <v>753</v>
      </c>
      <c r="L237" s="53"/>
      <c r="M237" s="7"/>
      <c r="N237" s="16"/>
      <c r="S237" s="53"/>
      <c r="T237" s="7"/>
      <c r="U237" s="52"/>
      <c r="V237" s="52"/>
      <c r="W237" s="52"/>
      <c r="X237" s="52"/>
      <c r="Y237" s="151"/>
      <c r="Z237" s="52"/>
      <c r="AA237" s="254"/>
      <c r="AB237" s="52"/>
      <c r="AC237" s="52"/>
      <c r="AD237" s="52"/>
      <c r="AE237" s="181"/>
      <c r="AF237" s="181"/>
      <c r="AG237" s="181"/>
      <c r="AH237" s="255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  <c r="AY237" s="169"/>
    </row>
    <row r="238" spans="2:51" ht="15" thickBot="1">
      <c r="B238" s="1343"/>
      <c r="C238" s="1344" t="s">
        <v>549</v>
      </c>
      <c r="D238" s="1415">
        <v>100</v>
      </c>
      <c r="E238" s="687">
        <v>0.4</v>
      </c>
      <c r="F238" s="688">
        <v>0.4</v>
      </c>
      <c r="G238" s="689">
        <v>9.8000000000000007</v>
      </c>
      <c r="H238" s="1331">
        <f t="shared" ref="H238" si="24">G238*4+F238*9+E238*4</f>
        <v>44.400000000000006</v>
      </c>
      <c r="I238" s="1434">
        <v>45</v>
      </c>
      <c r="J238" s="1764" t="s">
        <v>13</v>
      </c>
      <c r="L238" s="65"/>
      <c r="M238" s="54"/>
      <c r="N238" s="152"/>
      <c r="S238" s="53"/>
      <c r="T238" s="7"/>
      <c r="U238" s="16"/>
      <c r="V238" s="52"/>
      <c r="W238" s="52"/>
      <c r="X238" s="52"/>
      <c r="Y238" s="151"/>
      <c r="Z238" s="52"/>
      <c r="AA238" s="52"/>
      <c r="AB238" s="254"/>
      <c r="AC238" s="52"/>
      <c r="AD238" s="181"/>
      <c r="AE238" s="52"/>
      <c r="AF238" s="52"/>
      <c r="AG238" s="52"/>
      <c r="AH238" s="255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  <c r="AY238" s="169"/>
    </row>
    <row r="239" spans="2:51">
      <c r="B239" s="1416" t="s">
        <v>674</v>
      </c>
      <c r="D239" s="242"/>
      <c r="E239" s="1693">
        <f>SUM(E234:E238)</f>
        <v>29.545000000000002</v>
      </c>
      <c r="F239" s="1738">
        <f>SUM(F234:F238)</f>
        <v>20.988</v>
      </c>
      <c r="G239" s="1696">
        <f>SUM(G234:G238)</f>
        <v>75.83</v>
      </c>
      <c r="H239" s="1740">
        <f>SUM(H234:H238)</f>
        <v>610.39199999999994</v>
      </c>
      <c r="I239" s="1421" t="s">
        <v>501</v>
      </c>
      <c r="J239" s="1346"/>
      <c r="L239" s="37"/>
      <c r="M239" s="7"/>
      <c r="N239" s="16"/>
      <c r="S239" s="297"/>
      <c r="T239" s="375"/>
      <c r="U239" s="152"/>
      <c r="V239" s="11"/>
      <c r="W239" s="11"/>
      <c r="X239" s="11"/>
      <c r="Y239" s="11"/>
      <c r="Z239" s="52"/>
      <c r="AA239" s="52"/>
      <c r="AB239" s="254"/>
      <c r="AC239" s="52"/>
      <c r="AD239" s="181"/>
      <c r="AE239" s="52"/>
      <c r="AF239" s="52"/>
      <c r="AG239" s="52"/>
      <c r="AH239" s="255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  <c r="AY239" s="169"/>
    </row>
    <row r="240" spans="2:51" ht="15" thickBot="1">
      <c r="B240" s="102"/>
      <c r="E240" s="1422"/>
      <c r="F240" s="1739"/>
      <c r="G240" s="1423"/>
      <c r="H240" s="1425"/>
      <c r="I240" s="1426" t="s">
        <v>664</v>
      </c>
      <c r="J240" s="1347">
        <f>D236+D237+D238+135+25</f>
        <v>510</v>
      </c>
      <c r="L240" s="11"/>
      <c r="M240" s="179"/>
      <c r="N240" s="11"/>
      <c r="S240" s="40"/>
      <c r="T240" s="7"/>
      <c r="U240" s="16"/>
      <c r="V240" s="52"/>
      <c r="W240" s="254"/>
      <c r="X240" s="52"/>
      <c r="Y240" s="151"/>
      <c r="Z240" s="52"/>
      <c r="AA240" s="52"/>
      <c r="AB240" s="52"/>
      <c r="AC240" s="52"/>
      <c r="AD240" s="52"/>
      <c r="AE240" s="52"/>
      <c r="AF240" s="376"/>
      <c r="AG240" s="52"/>
      <c r="AH240" s="255"/>
      <c r="AI240" s="169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  <c r="AY240" s="169"/>
    </row>
    <row r="241" spans="2:51">
      <c r="B241" s="102"/>
      <c r="C241" s="274" t="s">
        <v>234</v>
      </c>
      <c r="D241" s="1321"/>
      <c r="E241" s="66"/>
      <c r="F241" s="1427"/>
      <c r="G241" s="1427"/>
      <c r="H241" s="1428"/>
      <c r="I241" s="1429"/>
      <c r="J241" s="1429"/>
      <c r="L241" s="11"/>
      <c r="M241" s="179"/>
      <c r="N241" s="11"/>
      <c r="S241" s="11"/>
      <c r="T241" s="1806"/>
      <c r="U241" s="5"/>
      <c r="V241" s="54"/>
      <c r="W241" s="54"/>
      <c r="X241" s="1827"/>
      <c r="Y241" s="1000"/>
      <c r="Z241" s="54"/>
      <c r="AA241" s="933"/>
      <c r="AB241" s="54"/>
      <c r="AC241" s="54"/>
      <c r="AD241" s="54"/>
      <c r="AE241" s="933"/>
      <c r="AF241" s="1000"/>
      <c r="AG241" s="54"/>
      <c r="AH241" s="152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  <c r="AY241" s="169"/>
    </row>
    <row r="242" spans="2:51">
      <c r="B242" s="102"/>
      <c r="C242" s="1460" t="s">
        <v>302</v>
      </c>
      <c r="D242" s="488">
        <v>200</v>
      </c>
      <c r="E242" s="373">
        <v>4.47</v>
      </c>
      <c r="F242" s="677">
        <v>4.79</v>
      </c>
      <c r="G242" s="677">
        <v>7.3419999999999996</v>
      </c>
      <c r="H242" s="411">
        <f t="shared" ref="H242" si="25">G242*4+F242*9+E242*4</f>
        <v>90.35799999999999</v>
      </c>
      <c r="I242" s="1461">
        <v>11</v>
      </c>
      <c r="J242" s="1335" t="s">
        <v>339</v>
      </c>
      <c r="L242" s="11"/>
      <c r="M242" s="179"/>
      <c r="N242" s="11"/>
      <c r="S242" s="11"/>
      <c r="T242" s="286"/>
      <c r="U242" s="11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11"/>
      <c r="AI242" s="169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  <c r="AY242" s="169"/>
    </row>
    <row r="243" spans="2:51">
      <c r="B243" s="102"/>
      <c r="C243" s="1367" t="s">
        <v>507</v>
      </c>
      <c r="D243" s="488" t="s">
        <v>397</v>
      </c>
      <c r="E243" s="373">
        <v>9.5670000000000002</v>
      </c>
      <c r="F243" s="677">
        <v>5.5490000000000004</v>
      </c>
      <c r="G243" s="677">
        <v>11.074</v>
      </c>
      <c r="H243" s="411">
        <f>G243*4+F243*9+E243*4</f>
        <v>132.505</v>
      </c>
      <c r="I243" s="1462">
        <v>23</v>
      </c>
      <c r="J243" s="1345" t="s">
        <v>409</v>
      </c>
      <c r="L243" s="1529"/>
      <c r="M243" s="298"/>
      <c r="N243" s="11"/>
      <c r="R243" s="11"/>
      <c r="S243" s="38"/>
      <c r="T243" s="19"/>
      <c r="U243" s="16"/>
      <c r="V243" s="52"/>
      <c r="W243" s="52"/>
      <c r="X243" s="52"/>
      <c r="Y243" s="151"/>
      <c r="Z243" s="52"/>
      <c r="AA243" s="52"/>
      <c r="AB243" s="52"/>
      <c r="AC243" s="52"/>
      <c r="AD243" s="52"/>
      <c r="AE243" s="376"/>
      <c r="AF243" s="52"/>
      <c r="AG243" s="52"/>
      <c r="AH243" s="255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  <c r="AY243" s="169"/>
    </row>
    <row r="244" spans="2:51">
      <c r="B244" s="102"/>
      <c r="C244" s="1367" t="s">
        <v>340</v>
      </c>
      <c r="D244" s="494" t="s">
        <v>670</v>
      </c>
      <c r="E244" s="664">
        <v>2.0699999999999998</v>
      </c>
      <c r="F244" s="665">
        <v>6.1</v>
      </c>
      <c r="G244" s="666">
        <v>12</v>
      </c>
      <c r="H244" s="667">
        <f t="shared" ref="H244" si="26">G244*4+F244*9+E244*4</f>
        <v>111.18</v>
      </c>
      <c r="I244" s="1463">
        <v>31</v>
      </c>
      <c r="J244" s="1345" t="s">
        <v>303</v>
      </c>
      <c r="L244" s="1765"/>
      <c r="M244" s="19"/>
      <c r="N244" s="29"/>
      <c r="S244" s="1732"/>
      <c r="T244" s="7"/>
      <c r="U244" s="16"/>
      <c r="V244" s="52"/>
      <c r="W244" s="52"/>
      <c r="X244" s="52"/>
      <c r="Y244" s="151"/>
      <c r="Z244" s="52"/>
      <c r="AA244" s="52"/>
      <c r="AB244" s="254"/>
      <c r="AC244" s="52"/>
      <c r="AD244" s="52"/>
      <c r="AE244" s="376"/>
      <c r="AF244" s="376"/>
      <c r="AG244" s="52"/>
      <c r="AH244" s="255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  <c r="AY244" s="169"/>
    </row>
    <row r="245" spans="2:51">
      <c r="B245" s="102"/>
      <c r="C245" s="1333" t="s">
        <v>341</v>
      </c>
      <c r="D245" s="597"/>
      <c r="E245" s="670">
        <v>1.3660000000000001</v>
      </c>
      <c r="F245" s="671">
        <v>3.5939999999999999</v>
      </c>
      <c r="G245" s="672">
        <v>7.2729999999999997</v>
      </c>
      <c r="H245" s="673">
        <f>G245*4+F245*9+E245*4</f>
        <v>66.902000000000001</v>
      </c>
      <c r="I245" s="1461"/>
      <c r="J245" s="1335" t="s">
        <v>147</v>
      </c>
      <c r="L245" s="38"/>
      <c r="M245" s="7"/>
      <c r="N245" s="16"/>
      <c r="S245" s="38"/>
      <c r="T245" s="7"/>
      <c r="U245" s="15"/>
      <c r="V245" s="255"/>
      <c r="W245" s="1807"/>
      <c r="X245" s="255"/>
      <c r="Y245" s="151"/>
      <c r="Z245" s="255"/>
      <c r="AA245" s="1805"/>
      <c r="AB245" s="1808"/>
      <c r="AC245" s="1807"/>
      <c r="AD245" s="255"/>
      <c r="AE245" s="1808"/>
      <c r="AF245" s="255"/>
      <c r="AG245" s="255"/>
      <c r="AH245" s="255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  <c r="AY245" s="169"/>
    </row>
    <row r="246" spans="2:51">
      <c r="B246" s="102"/>
      <c r="C246" s="1339" t="s">
        <v>229</v>
      </c>
      <c r="D246" s="488">
        <v>200</v>
      </c>
      <c r="E246" s="373">
        <v>1</v>
      </c>
      <c r="F246" s="677">
        <v>0</v>
      </c>
      <c r="G246" s="677">
        <v>20.92</v>
      </c>
      <c r="H246" s="411">
        <f t="shared" ref="H246" si="27">G246*4+F246*9+E246*4</f>
        <v>87.68</v>
      </c>
      <c r="I246" s="1371">
        <v>49</v>
      </c>
      <c r="J246" s="1342" t="s">
        <v>9</v>
      </c>
      <c r="L246" s="38"/>
      <c r="M246" s="7"/>
      <c r="N246" s="16"/>
      <c r="S246" s="38"/>
      <c r="T246" s="7"/>
      <c r="U246" s="11"/>
      <c r="V246" s="52"/>
      <c r="W246" s="52"/>
      <c r="X246" s="254"/>
      <c r="Y246" s="151"/>
      <c r="Z246" s="52"/>
      <c r="AA246" s="255"/>
      <c r="AB246" s="255"/>
      <c r="AC246" s="255"/>
      <c r="AD246" s="255"/>
      <c r="AE246" s="255"/>
      <c r="AF246" s="255"/>
      <c r="AG246" s="255"/>
      <c r="AH246" s="255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  <c r="AY246" s="169"/>
    </row>
    <row r="247" spans="2:51">
      <c r="B247" s="102"/>
      <c r="C247" s="1339" t="s">
        <v>11</v>
      </c>
      <c r="D247" s="1413">
        <v>30</v>
      </c>
      <c r="E247" s="679">
        <v>1.53</v>
      </c>
      <c r="F247" s="290">
        <v>0.255</v>
      </c>
      <c r="G247" s="290">
        <v>15.276999999999999</v>
      </c>
      <c r="H247" s="291">
        <f>G247*4+F247*9+E247*4</f>
        <v>69.522999999999996</v>
      </c>
      <c r="I247" s="1365">
        <v>43</v>
      </c>
      <c r="J247" s="1342" t="s">
        <v>10</v>
      </c>
      <c r="L247" s="38"/>
      <c r="M247" s="7"/>
      <c r="N247" s="16"/>
      <c r="S247" s="38"/>
      <c r="T247" s="163"/>
      <c r="U247" s="16"/>
      <c r="V247" s="52"/>
      <c r="W247" s="52"/>
      <c r="X247" s="52"/>
      <c r="Y247" s="151"/>
      <c r="Z247" s="1706"/>
      <c r="AA247" s="254"/>
      <c r="AB247" s="254"/>
      <c r="AC247" s="254"/>
      <c r="AD247" s="694"/>
      <c r="AE247" s="254"/>
      <c r="AF247" s="254"/>
      <c r="AG247" s="694"/>
      <c r="AH247" s="255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  <c r="AY247" s="169"/>
    </row>
    <row r="248" spans="2:51" ht="15" thickBot="1">
      <c r="B248" s="104"/>
      <c r="C248" s="1344" t="s">
        <v>12</v>
      </c>
      <c r="D248" s="831">
        <v>30</v>
      </c>
      <c r="E248" s="687">
        <v>1.6950000000000001</v>
      </c>
      <c r="F248" s="689">
        <v>0.36</v>
      </c>
      <c r="G248" s="689">
        <v>13.555</v>
      </c>
      <c r="H248" s="667">
        <f>G248*4+F248*9+E248*4</f>
        <v>64.239999999999995</v>
      </c>
      <c r="I248" s="1371">
        <v>42</v>
      </c>
      <c r="J248" s="1342" t="s">
        <v>10</v>
      </c>
      <c r="L248" s="38"/>
      <c r="M248" s="7"/>
      <c r="N248" s="16"/>
      <c r="S248" s="183"/>
      <c r="T248" s="163"/>
      <c r="U248" s="155"/>
      <c r="V248" s="52"/>
      <c r="W248" s="52"/>
      <c r="X248" s="52"/>
      <c r="Y248" s="151"/>
      <c r="Z248" s="52"/>
      <c r="AA248" s="52"/>
      <c r="AB248" s="52"/>
      <c r="AC248" s="52"/>
      <c r="AD248" s="181"/>
      <c r="AE248" s="52"/>
      <c r="AF248" s="52"/>
      <c r="AG248" s="52"/>
      <c r="AH248" s="255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</row>
    <row r="249" spans="2:51" ht="15" thickBot="1">
      <c r="B249" s="1435" t="s">
        <v>525</v>
      </c>
      <c r="C249" s="42"/>
      <c r="D249" s="56"/>
      <c r="E249" s="1695">
        <f>SUM(E242:E248)</f>
        <v>21.698</v>
      </c>
      <c r="F249" s="1724">
        <f>SUM(F242:F248)</f>
        <v>20.648</v>
      </c>
      <c r="G249" s="1696">
        <f>SUM(G242:G248)</f>
        <v>87.441000000000003</v>
      </c>
      <c r="H249" s="1724">
        <f>SUM(H242:H248)</f>
        <v>622.38800000000003</v>
      </c>
      <c r="I249" s="1439" t="s">
        <v>501</v>
      </c>
      <c r="J249" s="1346"/>
      <c r="L249" s="38"/>
      <c r="M249" s="7"/>
      <c r="N249" s="16"/>
      <c r="S249" s="183"/>
      <c r="T249" s="163"/>
      <c r="U249" s="155"/>
      <c r="V249" s="52"/>
      <c r="W249" s="52"/>
      <c r="X249" s="52"/>
      <c r="Y249" s="151"/>
      <c r="Z249" s="52"/>
      <c r="AA249" s="52"/>
      <c r="AB249" s="52"/>
      <c r="AC249" s="52"/>
      <c r="AD249" s="52"/>
      <c r="AE249" s="52"/>
      <c r="AF249" s="52"/>
      <c r="AG249" s="52"/>
      <c r="AH249" s="255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</row>
    <row r="250" spans="2:51" ht="15" thickBot="1">
      <c r="B250" s="41"/>
      <c r="C250" s="42" t="s">
        <v>675</v>
      </c>
      <c r="D250" s="43"/>
      <c r="E250" s="248">
        <f>E239+E249</f>
        <v>51.243000000000002</v>
      </c>
      <c r="F250" s="148">
        <f t="shared" ref="F250" si="28">F239+F249</f>
        <v>41.635999999999996</v>
      </c>
      <c r="G250" s="148">
        <f>G239+G249</f>
        <v>163.27100000000002</v>
      </c>
      <c r="H250" s="417">
        <f>H239+H249</f>
        <v>1232.78</v>
      </c>
      <c r="I250" s="1440" t="s">
        <v>502</v>
      </c>
      <c r="J250" s="1323">
        <f>D242+D246+D247+D248+100+20+150</f>
        <v>730</v>
      </c>
      <c r="L250" s="38"/>
      <c r="M250" s="7"/>
      <c r="N250" s="16"/>
      <c r="R250" s="146"/>
      <c r="S250" s="169"/>
      <c r="T250" s="1841"/>
      <c r="U250" s="186"/>
      <c r="V250" s="168"/>
      <c r="W250" s="168"/>
      <c r="X250" s="168"/>
      <c r="Y250" s="370"/>
      <c r="Z250" s="54"/>
      <c r="AA250" s="54"/>
      <c r="AB250" s="933"/>
      <c r="AC250" s="54"/>
      <c r="AD250" s="1818"/>
      <c r="AE250" s="933"/>
      <c r="AF250" s="54"/>
      <c r="AG250" s="54"/>
      <c r="AH250" s="57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</row>
    <row r="251" spans="2:51" ht="15" thickBot="1">
      <c r="B251" s="45"/>
      <c r="C251" s="46" t="s">
        <v>14</v>
      </c>
      <c r="D251" s="47"/>
      <c r="E251" s="415">
        <v>38.5</v>
      </c>
      <c r="F251" s="416">
        <v>39.5</v>
      </c>
      <c r="G251" s="701">
        <v>167.5</v>
      </c>
      <c r="H251" s="1662">
        <v>1175</v>
      </c>
      <c r="I251" s="1426" t="s">
        <v>665</v>
      </c>
      <c r="J251" s="1382"/>
      <c r="L251" s="5"/>
      <c r="M251" s="5"/>
      <c r="N251" s="5"/>
      <c r="R251" s="146"/>
      <c r="S251" s="155"/>
      <c r="T251" s="899"/>
      <c r="U251" s="162"/>
      <c r="V251" s="169"/>
      <c r="W251" s="169"/>
      <c r="X251" s="169"/>
      <c r="Y251" s="169"/>
      <c r="Z251" s="1778"/>
      <c r="AA251" s="1819"/>
      <c r="AB251" s="1819"/>
      <c r="AC251" s="1778"/>
      <c r="AD251" s="1820"/>
      <c r="AE251" s="1819"/>
      <c r="AF251" s="1819"/>
      <c r="AG251" s="1778"/>
      <c r="AH251" s="1778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  <c r="AY251" s="169"/>
    </row>
    <row r="252" spans="2:51" ht="15" thickBot="1">
      <c r="E252" s="1">
        <f>E243/110*120</f>
        <v>10.436727272727273</v>
      </c>
      <c r="F252" s="1">
        <f t="shared" ref="F252:H252" si="29">F243/110*120</f>
        <v>6.0534545454545459</v>
      </c>
      <c r="G252" s="1">
        <f t="shared" si="29"/>
        <v>12.080727272727273</v>
      </c>
      <c r="H252" s="1">
        <f t="shared" si="29"/>
        <v>144.55090909090907</v>
      </c>
      <c r="L252" s="5"/>
      <c r="M252" s="5"/>
      <c r="N252" s="5"/>
      <c r="R252" s="146"/>
      <c r="S252" s="169"/>
      <c r="T252" s="903"/>
      <c r="U252" s="169"/>
      <c r="V252" s="904"/>
      <c r="W252" s="904"/>
      <c r="X252" s="904"/>
      <c r="Y252" s="904"/>
      <c r="Z252" s="1811"/>
      <c r="AA252" s="1812"/>
      <c r="AB252" s="1812"/>
      <c r="AC252" s="1812"/>
      <c r="AD252" s="1813"/>
      <c r="AE252" s="1813"/>
      <c r="AF252" s="1780"/>
      <c r="AG252" s="1780"/>
      <c r="AH252" s="1814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  <c r="AY252" s="169"/>
    </row>
    <row r="253" spans="2:51" ht="15" thickBot="1">
      <c r="B253" s="1348" t="s">
        <v>481</v>
      </c>
      <c r="C253" s="116"/>
      <c r="D253" s="1349" t="s">
        <v>482</v>
      </c>
      <c r="E253" s="743" t="s">
        <v>483</v>
      </c>
      <c r="F253" s="743"/>
      <c r="G253" s="743"/>
      <c r="H253" s="1350" t="s">
        <v>484</v>
      </c>
      <c r="I253" s="1351" t="s">
        <v>485</v>
      </c>
      <c r="J253" s="1352" t="s">
        <v>486</v>
      </c>
      <c r="N253" s="16"/>
      <c r="R253" s="146"/>
      <c r="S253" s="169"/>
      <c r="T253" s="169"/>
      <c r="U253" s="186"/>
      <c r="V253" s="186"/>
      <c r="W253" s="186"/>
      <c r="X253" s="186"/>
      <c r="Y253" s="186"/>
      <c r="Z253" s="5"/>
      <c r="AA253" s="5"/>
      <c r="AB253" s="5"/>
      <c r="AC253" s="5"/>
      <c r="AD253" s="5"/>
      <c r="AE253" s="5"/>
      <c r="AF253" s="5"/>
      <c r="AG253" s="5"/>
      <c r="AH253" s="11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  <c r="AY253" s="169"/>
    </row>
    <row r="254" spans="2:51">
      <c r="B254" s="1353" t="s">
        <v>487</v>
      </c>
      <c r="C254" s="1322" t="s">
        <v>488</v>
      </c>
      <c r="D254" s="1354" t="s">
        <v>489</v>
      </c>
      <c r="E254" s="1355" t="s">
        <v>490</v>
      </c>
      <c r="F254" s="1355" t="s">
        <v>73</v>
      </c>
      <c r="G254" s="1355" t="s">
        <v>74</v>
      </c>
      <c r="H254" s="1356" t="s">
        <v>491</v>
      </c>
      <c r="I254" s="1325" t="s">
        <v>492</v>
      </c>
      <c r="J254" s="1326" t="s">
        <v>493</v>
      </c>
      <c r="L254" s="1665"/>
      <c r="M254" s="7"/>
      <c r="N254" s="4"/>
      <c r="R254" s="146"/>
      <c r="S254" s="169"/>
      <c r="T254" s="169"/>
      <c r="U254" s="186"/>
      <c r="V254" s="186"/>
      <c r="W254" s="186"/>
      <c r="X254" s="186"/>
      <c r="Y254" s="186"/>
      <c r="Z254" s="5"/>
      <c r="AA254" s="5"/>
      <c r="AB254" s="5"/>
      <c r="AC254" s="5"/>
      <c r="AD254" s="5"/>
      <c r="AE254" s="5"/>
      <c r="AF254" s="5"/>
      <c r="AG254" s="5"/>
      <c r="AH254" s="11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  <c r="AY254" s="169"/>
    </row>
    <row r="255" spans="2:51" ht="16.2" thickBot="1">
      <c r="B255" s="1399"/>
      <c r="C255" s="1327"/>
      <c r="D255" s="1400"/>
      <c r="E255" s="1357" t="s">
        <v>6</v>
      </c>
      <c r="F255" s="1357" t="s">
        <v>7</v>
      </c>
      <c r="G255" s="1357" t="s">
        <v>8</v>
      </c>
      <c r="H255" s="1328" t="s">
        <v>494</v>
      </c>
      <c r="I255" s="1457" t="s">
        <v>495</v>
      </c>
      <c r="J255" s="1330" t="s">
        <v>496</v>
      </c>
      <c r="L255" s="1529"/>
      <c r="M255" s="678"/>
      <c r="N255" s="152"/>
      <c r="R255" s="146"/>
      <c r="S255" s="1037"/>
      <c r="T255" s="1862"/>
      <c r="U255" s="169"/>
      <c r="V255" s="169"/>
      <c r="W255" s="169"/>
      <c r="X255" s="186"/>
      <c r="Y255" s="169"/>
      <c r="Z255" s="11"/>
      <c r="AA255" s="11"/>
      <c r="AB255" s="11"/>
      <c r="AC255" s="11"/>
      <c r="AD255" s="11"/>
      <c r="AE255" s="11"/>
      <c r="AF255" s="11"/>
      <c r="AG255" s="11"/>
      <c r="AH255" s="38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  <c r="AY255" s="169"/>
    </row>
    <row r="256" spans="2:51" ht="15.6">
      <c r="B256" s="100"/>
      <c r="C256" s="1467" t="s">
        <v>346</v>
      </c>
      <c r="D256" s="296"/>
      <c r="E256" s="1766"/>
      <c r="F256" s="1767"/>
      <c r="G256" s="1767"/>
      <c r="H256" s="1768"/>
      <c r="I256" s="1448"/>
      <c r="J256" s="1405"/>
      <c r="L256" s="1663"/>
      <c r="M256" s="169"/>
      <c r="N256" s="49"/>
      <c r="O256" s="5"/>
      <c r="R256" s="146"/>
      <c r="S256" s="180"/>
      <c r="T256" s="909"/>
      <c r="U256" s="350"/>
      <c r="V256" s="198"/>
      <c r="W256" s="198"/>
      <c r="X256" s="198"/>
      <c r="Y256" s="350"/>
      <c r="Z256" s="20"/>
      <c r="AA256" s="77"/>
      <c r="AB256" s="19"/>
      <c r="AC256" s="19"/>
      <c r="AD256" s="350"/>
      <c r="AE256" s="19"/>
      <c r="AF256" s="19"/>
      <c r="AG256" s="19"/>
      <c r="AH256" s="1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  <c r="AY256" s="169"/>
    </row>
    <row r="257" spans="2:51">
      <c r="B257" s="1741" t="s">
        <v>497</v>
      </c>
      <c r="C257" s="1367" t="s">
        <v>694</v>
      </c>
      <c r="D257" s="1409" t="s">
        <v>695</v>
      </c>
      <c r="E257" s="957">
        <v>11.7563</v>
      </c>
      <c r="F257" s="689">
        <v>13.96</v>
      </c>
      <c r="G257" s="957">
        <v>2.9740000000000002</v>
      </c>
      <c r="H257" s="1331">
        <f>G257*4+F257*9+E257*4</f>
        <v>184.56119999999999</v>
      </c>
      <c r="I257" s="1771">
        <v>27</v>
      </c>
      <c r="J257" s="1345" t="s">
        <v>537</v>
      </c>
      <c r="L257" s="169"/>
      <c r="M257" s="298"/>
      <c r="N257" s="169"/>
      <c r="O257" s="5"/>
      <c r="R257" s="146"/>
      <c r="S257" s="180"/>
      <c r="T257" s="198"/>
      <c r="U257" s="350"/>
      <c r="V257" s="909"/>
      <c r="W257" s="909"/>
      <c r="X257" s="909"/>
      <c r="Y257" s="909"/>
      <c r="Z257" s="29"/>
      <c r="AA257" s="29"/>
      <c r="AB257" s="29"/>
      <c r="AC257" s="29"/>
      <c r="AD257" s="909"/>
      <c r="AE257" s="29"/>
      <c r="AF257" s="29"/>
      <c r="AG257" s="29"/>
      <c r="AH257" s="2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  <c r="AY257" s="169"/>
    </row>
    <row r="258" spans="2:51">
      <c r="B258" s="1742" t="s">
        <v>498</v>
      </c>
      <c r="C258" s="1773" t="s">
        <v>538</v>
      </c>
      <c r="D258" s="1407"/>
      <c r="E258" s="674">
        <v>0.86350000000000005</v>
      </c>
      <c r="F258" s="671">
        <v>0.73799999999999999</v>
      </c>
      <c r="G258" s="674">
        <v>1.6439999999999999</v>
      </c>
      <c r="H258" s="1334">
        <f>G258*4+F258*9+E258*4</f>
        <v>16.672000000000001</v>
      </c>
      <c r="I258" s="1772"/>
      <c r="J258" s="1774" t="s">
        <v>327</v>
      </c>
      <c r="L258" s="1665"/>
      <c r="M258" s="7"/>
      <c r="N258" s="16"/>
      <c r="O258" s="5"/>
      <c r="S258" s="11"/>
      <c r="T258" s="286"/>
      <c r="U258" s="11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11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  <c r="AY258" s="169"/>
    </row>
    <row r="259" spans="2:51" ht="15.6">
      <c r="B259" s="1743" t="s">
        <v>16</v>
      </c>
      <c r="C259" s="1769" t="s">
        <v>118</v>
      </c>
      <c r="D259" s="1770">
        <v>200</v>
      </c>
      <c r="E259" s="959">
        <v>7.0000000000000007E-2</v>
      </c>
      <c r="F259" s="671">
        <v>0.02</v>
      </c>
      <c r="G259" s="671">
        <v>15</v>
      </c>
      <c r="H259" s="1334">
        <f>G259*4+F259*9+E259*4</f>
        <v>60.46</v>
      </c>
      <c r="I259" s="1672">
        <v>50</v>
      </c>
      <c r="J259" s="1335" t="s">
        <v>19</v>
      </c>
      <c r="L259" s="1529"/>
      <c r="M259" s="678"/>
      <c r="N259" s="4"/>
      <c r="O259" s="5"/>
      <c r="S259" s="180"/>
      <c r="T259" s="163"/>
      <c r="U259" s="155"/>
      <c r="V259" s="181"/>
      <c r="W259" s="181"/>
      <c r="X259" s="181"/>
      <c r="Y259" s="300"/>
      <c r="Z259" s="181"/>
      <c r="AA259" s="181"/>
      <c r="AB259" s="181"/>
      <c r="AC259" s="181"/>
      <c r="AD259" s="181"/>
      <c r="AE259" s="383"/>
      <c r="AF259" s="181"/>
      <c r="AG259" s="181"/>
      <c r="AH259" s="29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  <c r="AY259" s="169"/>
    </row>
    <row r="260" spans="2:51">
      <c r="B260" s="1744" t="s">
        <v>539</v>
      </c>
      <c r="C260" s="1460" t="s">
        <v>11</v>
      </c>
      <c r="D260" s="1413">
        <v>30</v>
      </c>
      <c r="E260" s="679">
        <v>1.53</v>
      </c>
      <c r="F260" s="290">
        <v>0.255</v>
      </c>
      <c r="G260" s="290">
        <v>15.276999999999999</v>
      </c>
      <c r="H260" s="291">
        <f>G260*4+F260*9+E260*4</f>
        <v>69.522999999999996</v>
      </c>
      <c r="I260" s="1365">
        <v>43</v>
      </c>
      <c r="J260" s="1345" t="s">
        <v>10</v>
      </c>
      <c r="L260" s="38"/>
      <c r="M260" s="7"/>
      <c r="N260" s="152"/>
      <c r="O260" s="5"/>
      <c r="S260" s="65"/>
      <c r="T260" s="678"/>
      <c r="U260" s="16"/>
      <c r="V260" s="52"/>
      <c r="W260" s="52"/>
      <c r="X260" s="254"/>
      <c r="Y260" s="151"/>
      <c r="Z260" s="52"/>
      <c r="AA260" s="255"/>
      <c r="AB260" s="255"/>
      <c r="AC260" s="255"/>
      <c r="AD260" s="255"/>
      <c r="AE260" s="255"/>
      <c r="AF260" s="255"/>
      <c r="AG260" s="255"/>
      <c r="AH260" s="255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  <c r="AY260" s="169"/>
    </row>
    <row r="261" spans="2:51">
      <c r="B261" s="1744"/>
      <c r="C261" s="1460" t="s">
        <v>15</v>
      </c>
      <c r="D261" s="1731">
        <v>20</v>
      </c>
      <c r="E261" s="958">
        <v>1.1299999999999999</v>
      </c>
      <c r="F261" s="689">
        <v>0.24</v>
      </c>
      <c r="G261" s="689">
        <v>9.0370000000000008</v>
      </c>
      <c r="H261" s="1331">
        <f>G261*4+F261*9+E261*4</f>
        <v>42.828000000000003</v>
      </c>
      <c r="I261" s="1371">
        <v>42</v>
      </c>
      <c r="J261" s="1345" t="s">
        <v>10</v>
      </c>
      <c r="L261" s="38"/>
      <c r="M261" s="7"/>
      <c r="N261" s="16"/>
      <c r="O261" s="5"/>
      <c r="S261" s="53"/>
      <c r="T261" s="7"/>
      <c r="U261" s="16"/>
      <c r="V261" s="52"/>
      <c r="W261" s="52"/>
      <c r="X261" s="52"/>
      <c r="Y261" s="151"/>
      <c r="Z261" s="52"/>
      <c r="AA261" s="52"/>
      <c r="AB261" s="52"/>
      <c r="AC261" s="52"/>
      <c r="AD261" s="181"/>
      <c r="AE261" s="52"/>
      <c r="AF261" s="52"/>
      <c r="AG261" s="52"/>
      <c r="AH261" s="255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  <c r="AY261" s="169"/>
    </row>
    <row r="262" spans="2:51" ht="15" thickBot="1">
      <c r="B262" s="73"/>
      <c r="C262" s="1344" t="s">
        <v>560</v>
      </c>
      <c r="D262" s="1415">
        <v>100</v>
      </c>
      <c r="E262" s="958">
        <v>0.4</v>
      </c>
      <c r="F262" s="688">
        <v>0.4</v>
      </c>
      <c r="G262" s="689">
        <v>9.8000000000000007</v>
      </c>
      <c r="H262" s="1331">
        <f t="shared" ref="H262" si="30">G262*4+F262*9+E262*4</f>
        <v>44.400000000000006</v>
      </c>
      <c r="I262" s="1434">
        <v>45</v>
      </c>
      <c r="J262" s="1361" t="s">
        <v>544</v>
      </c>
      <c r="L262" s="38"/>
      <c r="M262" s="7"/>
      <c r="N262" s="16"/>
      <c r="O262" s="5"/>
      <c r="S262" s="38"/>
      <c r="T262" s="7"/>
      <c r="U262" s="16"/>
      <c r="V262" s="52"/>
      <c r="W262" s="52"/>
      <c r="X262" s="52"/>
      <c r="Y262" s="151"/>
      <c r="Z262" s="52"/>
      <c r="AA262" s="52"/>
      <c r="AB262" s="52"/>
      <c r="AC262" s="52"/>
      <c r="AD262" s="181"/>
      <c r="AE262" s="52"/>
      <c r="AF262" s="52"/>
      <c r="AG262" s="52"/>
      <c r="AH262" s="255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  <c r="AY262" s="169"/>
    </row>
    <row r="263" spans="2:51">
      <c r="B263" s="1416" t="s">
        <v>674</v>
      </c>
      <c r="D263" s="242"/>
      <c r="E263" s="1733">
        <f>SUM(E257:E262)</f>
        <v>15.749799999999999</v>
      </c>
      <c r="F263" s="1737">
        <f>SUM(F257:F262)</f>
        <v>15.613000000000001</v>
      </c>
      <c r="G263" s="1736">
        <f>SUM(G257:G262)</f>
        <v>53.731999999999999</v>
      </c>
      <c r="H263" s="1735">
        <f>SUM(H257:H262)</f>
        <v>418.44419999999991</v>
      </c>
      <c r="I263" s="718" t="s">
        <v>501</v>
      </c>
      <c r="J263" s="1346"/>
      <c r="L263" s="37"/>
      <c r="M263" s="7"/>
      <c r="N263" s="16"/>
      <c r="O263" s="5"/>
      <c r="S263" s="38"/>
      <c r="T263" s="7"/>
      <c r="U263" s="16"/>
      <c r="V263" s="52"/>
      <c r="W263" s="52"/>
      <c r="X263" s="52"/>
      <c r="Y263" s="151"/>
      <c r="Z263" s="52"/>
      <c r="AA263" s="52"/>
      <c r="AB263" s="52"/>
      <c r="AC263" s="52"/>
      <c r="AD263" s="52"/>
      <c r="AE263" s="52"/>
      <c r="AF263" s="52"/>
      <c r="AG263" s="52"/>
      <c r="AH263" s="255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  <c r="AY263" s="169"/>
    </row>
    <row r="264" spans="2:51" ht="15" thickBot="1">
      <c r="B264" s="102"/>
      <c r="E264" s="1422"/>
      <c r="F264" s="1423"/>
      <c r="G264" s="1423"/>
      <c r="H264" s="1425"/>
      <c r="I264" s="1426" t="s">
        <v>664</v>
      </c>
      <c r="J264" s="1347">
        <f>D259+D260+D261+D262+130+30</f>
        <v>510</v>
      </c>
      <c r="L264" s="11"/>
      <c r="M264" s="179"/>
      <c r="N264" s="11"/>
      <c r="O264" s="5"/>
      <c r="S264" s="11"/>
      <c r="T264" s="1806"/>
      <c r="U264" s="5"/>
      <c r="V264" s="54"/>
      <c r="W264" s="54"/>
      <c r="X264" s="1827"/>
      <c r="Y264" s="1000"/>
      <c r="Z264" s="54"/>
      <c r="AA264" s="933"/>
      <c r="AB264" s="54"/>
      <c r="AC264" s="54"/>
      <c r="AD264" s="54"/>
      <c r="AE264" s="933"/>
      <c r="AF264" s="1000"/>
      <c r="AG264" s="54"/>
      <c r="AH264" s="152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  <c r="AY264" s="169"/>
    </row>
    <row r="265" spans="2:51">
      <c r="B265" s="102"/>
      <c r="C265" s="274" t="s">
        <v>234</v>
      </c>
      <c r="D265" s="1321"/>
      <c r="E265" s="66"/>
      <c r="F265" s="1427"/>
      <c r="G265" s="1427"/>
      <c r="H265" s="1428"/>
      <c r="I265" s="1429"/>
      <c r="J265" s="1429"/>
      <c r="L265" s="1529"/>
      <c r="M265" s="298"/>
      <c r="N265" s="11"/>
      <c r="O265" s="5"/>
      <c r="S265" s="11"/>
      <c r="T265" s="286"/>
      <c r="U265" s="11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11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  <c r="AY265" s="169"/>
    </row>
    <row r="266" spans="2:51">
      <c r="B266" s="102"/>
      <c r="C266" s="1406" t="s">
        <v>342</v>
      </c>
      <c r="D266" s="1433">
        <v>250</v>
      </c>
      <c r="E266" s="676">
        <v>5.1950000000000003</v>
      </c>
      <c r="F266" s="695">
        <v>2.78</v>
      </c>
      <c r="G266" s="676">
        <v>15.69</v>
      </c>
      <c r="H266" s="411">
        <f>G266*4+F266*9+E266*4</f>
        <v>108.56</v>
      </c>
      <c r="I266" s="1464">
        <v>12</v>
      </c>
      <c r="J266" s="1335" t="s">
        <v>195</v>
      </c>
      <c r="L266" s="38"/>
      <c r="M266" s="7"/>
      <c r="N266" s="15"/>
      <c r="O266" s="5"/>
      <c r="S266" s="38"/>
      <c r="T266" s="7"/>
      <c r="U266" s="152"/>
      <c r="V266" s="1805"/>
      <c r="W266" s="1824"/>
      <c r="X266" s="1805"/>
      <c r="Y266" s="151"/>
      <c r="Z266" s="1805"/>
      <c r="AA266" s="1805"/>
      <c r="AB266" s="1824"/>
      <c r="AC266" s="1825"/>
      <c r="AD266" s="1805"/>
      <c r="AE266" s="1825"/>
      <c r="AF266" s="1805"/>
      <c r="AG266" s="1805"/>
      <c r="AH266" s="255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  <c r="AY266" s="169"/>
    </row>
    <row r="267" spans="2:51">
      <c r="B267" s="102"/>
      <c r="C267" s="1373" t="s">
        <v>390</v>
      </c>
      <c r="D267" s="1413" t="s">
        <v>696</v>
      </c>
      <c r="E267" s="675">
        <v>12.833</v>
      </c>
      <c r="F267" s="671">
        <v>9.3640000000000008</v>
      </c>
      <c r="G267" s="671">
        <v>10.036</v>
      </c>
      <c r="H267" s="673">
        <f t="shared" ref="H267:H268" si="31">G267*4+F267*9+E267*4</f>
        <v>175.75200000000001</v>
      </c>
      <c r="I267" s="378">
        <v>21</v>
      </c>
      <c r="J267" s="1342" t="s">
        <v>581</v>
      </c>
      <c r="L267" s="38"/>
      <c r="M267" s="7"/>
      <c r="N267" s="7"/>
      <c r="O267" s="5"/>
      <c r="S267" s="180"/>
      <c r="T267" s="163"/>
      <c r="U267" s="155"/>
      <c r="V267" s="181"/>
      <c r="W267" s="181"/>
      <c r="X267" s="181"/>
      <c r="Y267" s="300"/>
      <c r="Z267" s="181"/>
      <c r="AA267" s="181"/>
      <c r="AB267" s="181"/>
      <c r="AC267" s="181"/>
      <c r="AD267" s="181"/>
      <c r="AE267" s="383"/>
      <c r="AF267" s="181"/>
      <c r="AG267" s="181"/>
      <c r="AH267" s="29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  <c r="AY267" s="169"/>
    </row>
    <row r="268" spans="2:51">
      <c r="B268" s="102"/>
      <c r="C268" s="1730" t="s">
        <v>499</v>
      </c>
      <c r="D268" s="1407">
        <v>200</v>
      </c>
      <c r="E268" s="239">
        <v>0.66200000000000003</v>
      </c>
      <c r="F268" s="246">
        <v>0.09</v>
      </c>
      <c r="G268" s="246">
        <v>24.969000000000001</v>
      </c>
      <c r="H268" s="247">
        <f t="shared" si="31"/>
        <v>103.334</v>
      </c>
      <c r="I268" s="1371">
        <v>46</v>
      </c>
      <c r="J268" s="1342" t="s">
        <v>17</v>
      </c>
      <c r="L268" s="38"/>
      <c r="M268" s="7"/>
      <c r="N268" s="16"/>
      <c r="O268" s="5"/>
      <c r="S268" s="38"/>
      <c r="T268" s="7"/>
      <c r="U268" s="16"/>
      <c r="V268" s="52"/>
      <c r="W268" s="52"/>
      <c r="X268" s="52"/>
      <c r="Y268" s="151"/>
      <c r="Z268" s="52"/>
      <c r="AA268" s="52"/>
      <c r="AB268" s="52"/>
      <c r="AC268" s="52"/>
      <c r="AD268" s="181"/>
      <c r="AE268" s="52"/>
      <c r="AF268" s="52"/>
      <c r="AG268" s="52"/>
      <c r="AH268" s="255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  <c r="AY268" s="169"/>
    </row>
    <row r="269" spans="2:51">
      <c r="B269" s="102"/>
      <c r="C269" s="1373" t="s">
        <v>11</v>
      </c>
      <c r="D269" s="1413">
        <v>50</v>
      </c>
      <c r="E269" s="289">
        <v>2.5499999999999998</v>
      </c>
      <c r="F269" s="290">
        <v>0.42499999999999999</v>
      </c>
      <c r="G269" s="290">
        <v>25.462</v>
      </c>
      <c r="H269" s="291">
        <f>G269*4+F269*9+E269*4</f>
        <v>115.873</v>
      </c>
      <c r="I269" s="1365">
        <v>43</v>
      </c>
      <c r="J269" s="1345" t="s">
        <v>10</v>
      </c>
      <c r="L269" s="38"/>
      <c r="M269" s="7"/>
      <c r="N269" s="16"/>
      <c r="O269" s="5"/>
      <c r="S269" s="181"/>
      <c r="T269" s="162"/>
      <c r="U269" s="155"/>
      <c r="V269" s="181"/>
      <c r="W269" s="181"/>
      <c r="X269" s="181"/>
      <c r="Y269" s="300"/>
      <c r="Z269" s="181"/>
      <c r="AA269" s="181"/>
      <c r="AB269" s="181"/>
      <c r="AC269" s="181"/>
      <c r="AD269" s="181"/>
      <c r="AE269" s="181"/>
      <c r="AF269" s="181"/>
      <c r="AG269" s="181"/>
      <c r="AH269" s="255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  <c r="AY269" s="169"/>
    </row>
    <row r="270" spans="2:51" ht="15" thickBot="1">
      <c r="B270" s="102"/>
      <c r="C270" s="1373" t="s">
        <v>15</v>
      </c>
      <c r="D270" s="1415">
        <v>30</v>
      </c>
      <c r="E270" s="687">
        <v>1.6950000000000001</v>
      </c>
      <c r="F270" s="689">
        <v>0.36</v>
      </c>
      <c r="G270" s="689">
        <v>13.555</v>
      </c>
      <c r="H270" s="667">
        <f>G270*4+F270*9+E270*4</f>
        <v>64.239999999999995</v>
      </c>
      <c r="I270" s="1371">
        <v>42</v>
      </c>
      <c r="J270" s="1345" t="s">
        <v>10</v>
      </c>
      <c r="L270" s="38"/>
      <c r="M270" s="7"/>
      <c r="N270" s="16"/>
      <c r="O270" s="5"/>
      <c r="S270" s="183"/>
      <c r="T270" s="163"/>
      <c r="U270" s="16"/>
      <c r="V270" s="52"/>
      <c r="W270" s="52"/>
      <c r="X270" s="52"/>
      <c r="Y270" s="151"/>
      <c r="Z270" s="52"/>
      <c r="AA270" s="52"/>
      <c r="AB270" s="52"/>
      <c r="AC270" s="52"/>
      <c r="AD270" s="52"/>
      <c r="AE270" s="52"/>
      <c r="AF270" s="52"/>
      <c r="AG270" s="52"/>
      <c r="AH270" s="255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  <c r="AY270" s="169"/>
    </row>
    <row r="271" spans="2:51" ht="15" thickBot="1">
      <c r="B271" s="1435" t="s">
        <v>525</v>
      </c>
      <c r="C271" s="42"/>
      <c r="D271" s="56"/>
      <c r="E271" s="1695">
        <f>SUM(E266:E270)</f>
        <v>22.934999999999999</v>
      </c>
      <c r="F271" s="1724">
        <f>SUM(F266:F270)</f>
        <v>13.019</v>
      </c>
      <c r="G271" s="1696">
        <f>SUM(G266:G270)</f>
        <v>89.711999999999989</v>
      </c>
      <c r="H271" s="1697">
        <f>SUM(H266:H270)</f>
        <v>567.75900000000001</v>
      </c>
      <c r="I271" s="1439" t="s">
        <v>501</v>
      </c>
      <c r="J271" s="1346"/>
      <c r="L271" s="5"/>
      <c r="M271" s="5"/>
      <c r="N271" s="5"/>
      <c r="O271" s="5"/>
      <c r="S271" s="40"/>
      <c r="T271" s="163"/>
      <c r="U271" s="155"/>
      <c r="V271" s="181"/>
      <c r="W271" s="694"/>
      <c r="X271" s="181"/>
      <c r="Y271" s="300"/>
      <c r="Z271" s="52"/>
      <c r="AA271" s="52"/>
      <c r="AB271" s="52"/>
      <c r="AC271" s="52"/>
      <c r="AD271" s="52"/>
      <c r="AE271" s="52"/>
      <c r="AF271" s="376"/>
      <c r="AG271" s="52"/>
      <c r="AH271" s="255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  <c r="AY271" s="169"/>
    </row>
    <row r="272" spans="2:51" ht="15" thickBot="1">
      <c r="B272" s="41"/>
      <c r="C272" s="42" t="s">
        <v>675</v>
      </c>
      <c r="D272" s="43"/>
      <c r="E272" s="248">
        <f>E263+E271</f>
        <v>38.684799999999996</v>
      </c>
      <c r="F272" s="148">
        <f>F263+F271</f>
        <v>28.632000000000001</v>
      </c>
      <c r="G272" s="148">
        <f>G263+G271</f>
        <v>143.44399999999999</v>
      </c>
      <c r="H272" s="417">
        <f t="shared" ref="H272" si="32">H263+H271</f>
        <v>986.20319999999992</v>
      </c>
      <c r="I272" s="1682" t="s">
        <v>502</v>
      </c>
      <c r="J272" s="1323">
        <f>D266+D268+D269+D270+150+30</f>
        <v>710</v>
      </c>
      <c r="S272" s="11"/>
      <c r="T272" s="1841"/>
      <c r="U272" s="186"/>
      <c r="V272" s="169"/>
      <c r="W272" s="169"/>
      <c r="X272" s="169"/>
      <c r="Y272" s="169"/>
      <c r="Z272" s="54"/>
      <c r="AA272" s="54"/>
      <c r="AB272" s="933"/>
      <c r="AC272" s="1000"/>
      <c r="AD272" s="54"/>
      <c r="AE272" s="933"/>
      <c r="AF272" s="54"/>
      <c r="AG272" s="54"/>
      <c r="AH272" s="152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</row>
    <row r="273" spans="2:51" ht="15" thickBot="1">
      <c r="B273" s="45"/>
      <c r="C273" s="46" t="s">
        <v>14</v>
      </c>
      <c r="D273" s="47"/>
      <c r="E273" s="415">
        <v>38.5</v>
      </c>
      <c r="F273" s="416">
        <v>39.5</v>
      </c>
      <c r="G273" s="701">
        <v>167.5</v>
      </c>
      <c r="H273" s="1662">
        <v>1175</v>
      </c>
      <c r="I273" s="1426" t="s">
        <v>665</v>
      </c>
      <c r="J273" s="1382"/>
      <c r="S273" s="16"/>
      <c r="T273" s="899"/>
      <c r="U273" s="162"/>
      <c r="V273" s="169"/>
      <c r="W273" s="169"/>
      <c r="X273" s="169"/>
      <c r="Y273" s="169"/>
      <c r="Z273" s="1778"/>
      <c r="AA273" s="1819"/>
      <c r="AB273" s="1819"/>
      <c r="AC273" s="1778"/>
      <c r="AD273" s="1820"/>
      <c r="AE273" s="1819"/>
      <c r="AF273" s="1819"/>
      <c r="AG273" s="1778"/>
      <c r="AH273" s="1778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</row>
    <row r="274" spans="2:51">
      <c r="S274" s="11"/>
      <c r="T274" s="903"/>
      <c r="U274" s="169"/>
      <c r="V274" s="904"/>
      <c r="W274" s="904"/>
      <c r="X274" s="904"/>
      <c r="Y274" s="904"/>
      <c r="Z274" s="1811"/>
      <c r="AA274" s="1812"/>
      <c r="AB274" s="1812"/>
      <c r="AC274" s="1812"/>
      <c r="AD274" s="1813"/>
      <c r="AE274" s="1813"/>
      <c r="AF274" s="1780"/>
      <c r="AG274" s="1780"/>
      <c r="AH274" s="1814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</row>
    <row r="275" spans="2:51">
      <c r="S275" s="11"/>
      <c r="T275" s="169"/>
      <c r="U275" s="186"/>
      <c r="V275" s="186"/>
      <c r="W275" s="186"/>
      <c r="X275" s="186"/>
      <c r="Y275" s="186"/>
      <c r="Z275" s="5"/>
      <c r="AA275" s="5"/>
      <c r="AB275" s="5"/>
      <c r="AC275" s="5"/>
      <c r="AD275" s="5"/>
      <c r="AE275" s="5"/>
      <c r="AF275" s="5"/>
      <c r="AG275" s="5"/>
      <c r="AH275" s="11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  <c r="AY275" s="169"/>
    </row>
    <row r="276" spans="2:51">
      <c r="S276" s="7"/>
      <c r="T276" s="16"/>
      <c r="U276" s="52"/>
      <c r="V276" s="52"/>
      <c r="W276" s="52"/>
      <c r="X276" s="151"/>
      <c r="Y276" s="10"/>
      <c r="Z276" s="1671"/>
      <c r="AA276" s="5"/>
      <c r="AB276" s="5"/>
      <c r="AC276" s="5"/>
      <c r="AD276" s="5"/>
      <c r="AE276" s="5"/>
      <c r="AF276" s="5"/>
      <c r="AG276" s="5"/>
      <c r="AH276" s="11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  <c r="AY276" s="169"/>
    </row>
    <row r="277" spans="2:51">
      <c r="S277" s="11"/>
      <c r="T277" s="11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11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  <c r="AY277" s="169"/>
    </row>
    <row r="278" spans="2:51">
      <c r="S278" s="11"/>
      <c r="T278" s="11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11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  <c r="AY278" s="169"/>
    </row>
    <row r="279" spans="2:51">
      <c r="S279" s="11"/>
      <c r="T279" s="11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11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  <c r="AY279" s="169"/>
    </row>
    <row r="280" spans="2:51">
      <c r="S280" s="11"/>
      <c r="T280" s="11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11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  <c r="AY280" s="169"/>
    </row>
    <row r="281" spans="2:51">
      <c r="B281" s="1320" t="s">
        <v>676</v>
      </c>
      <c r="D281" s="23"/>
      <c r="E281"/>
      <c r="F281"/>
      <c r="G281" s="23"/>
      <c r="H281" s="23"/>
      <c r="I281" s="24"/>
      <c r="J281" s="30"/>
      <c r="S281" s="11"/>
      <c r="T281" s="11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11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  <c r="AY281" s="169"/>
    </row>
    <row r="282" spans="2:51">
      <c r="B282" s="23"/>
      <c r="C282" s="23"/>
      <c r="D282" s="1396"/>
      <c r="E282" s="1397" t="s">
        <v>1</v>
      </c>
      <c r="F282"/>
      <c r="G282"/>
      <c r="H282"/>
      <c r="I282"/>
      <c r="J282" s="1398">
        <v>0.5</v>
      </c>
      <c r="S282" s="11"/>
      <c r="T282" s="1661"/>
      <c r="U282" s="11"/>
      <c r="V282" s="11"/>
      <c r="W282" s="11"/>
      <c r="X282" s="5"/>
      <c r="Y282" s="5"/>
      <c r="Z282" s="11"/>
      <c r="AA282" s="11"/>
      <c r="AB282" s="11"/>
      <c r="AC282" s="11"/>
      <c r="AD282" s="11"/>
      <c r="AE282" s="11"/>
      <c r="AF282" s="11"/>
      <c r="AG282" s="11"/>
      <c r="AH282" s="11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  <c r="AY282" s="169"/>
    </row>
    <row r="283" spans="2:51" ht="16.2" thickBot="1">
      <c r="B283" s="26" t="s">
        <v>521</v>
      </c>
      <c r="C283" s="24"/>
      <c r="D283"/>
      <c r="E283"/>
      <c r="F283" s="26" t="s">
        <v>0</v>
      </c>
      <c r="G283"/>
      <c r="H283" s="641" t="s">
        <v>522</v>
      </c>
      <c r="I283"/>
      <c r="J283" s="641"/>
      <c r="N283" s="169"/>
      <c r="S283" s="11"/>
      <c r="T283" s="11"/>
      <c r="U283" s="25"/>
      <c r="V283" s="11"/>
      <c r="W283" s="11"/>
      <c r="X283" s="25"/>
      <c r="Y283" s="25"/>
      <c r="Z283" s="19"/>
      <c r="AA283" s="19"/>
      <c r="AB283" s="19"/>
      <c r="AC283" s="19"/>
      <c r="AD283" s="11"/>
      <c r="AE283" s="11"/>
      <c r="AF283" s="11"/>
      <c r="AG283" s="11"/>
      <c r="AH283" s="11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  <c r="AY283" s="169"/>
    </row>
    <row r="284" spans="2:51" ht="16.2" thickBot="1">
      <c r="B284" s="1348" t="s">
        <v>481</v>
      </c>
      <c r="C284" s="116"/>
      <c r="D284" s="1349" t="s">
        <v>482</v>
      </c>
      <c r="E284" s="743" t="s">
        <v>483</v>
      </c>
      <c r="F284" s="743"/>
      <c r="G284" s="743"/>
      <c r="H284" s="1350" t="s">
        <v>484</v>
      </c>
      <c r="I284" s="1351" t="s">
        <v>485</v>
      </c>
      <c r="J284" s="1352" t="s">
        <v>486</v>
      </c>
      <c r="L284" s="169"/>
      <c r="M284" s="298"/>
      <c r="N284" s="15"/>
      <c r="S284" s="27"/>
      <c r="T284" s="19"/>
      <c r="U284" s="11"/>
      <c r="V284" s="11"/>
      <c r="W284" s="11"/>
      <c r="X284" s="11"/>
      <c r="Y284" s="27"/>
      <c r="Z284" s="11"/>
      <c r="AA284" s="3"/>
      <c r="AB284" s="19"/>
      <c r="AC284" s="19"/>
      <c r="AD284" s="19"/>
      <c r="AE284" s="11"/>
      <c r="AF284" s="11"/>
      <c r="AG284" s="1781"/>
      <c r="AH284" s="37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  <c r="AY284" s="169"/>
    </row>
    <row r="285" spans="2:51" ht="21">
      <c r="B285" s="1353" t="s">
        <v>487</v>
      </c>
      <c r="C285" s="1322" t="s">
        <v>488</v>
      </c>
      <c r="D285" s="1354" t="s">
        <v>489</v>
      </c>
      <c r="E285" s="1355" t="s">
        <v>490</v>
      </c>
      <c r="F285" s="1355" t="s">
        <v>73</v>
      </c>
      <c r="G285" s="1355" t="s">
        <v>74</v>
      </c>
      <c r="H285" s="1356" t="s">
        <v>491</v>
      </c>
      <c r="I285" s="1325" t="s">
        <v>492</v>
      </c>
      <c r="J285" s="1326" t="s">
        <v>493</v>
      </c>
      <c r="L285" s="38"/>
      <c r="M285" s="7"/>
      <c r="N285" s="15"/>
      <c r="S285" s="287"/>
      <c r="T285" s="295"/>
      <c r="U285" s="19"/>
      <c r="V285" s="11"/>
      <c r="W285" s="11"/>
      <c r="X285" s="1804"/>
      <c r="Y285" s="25"/>
      <c r="Z285" s="19"/>
      <c r="AA285" s="19"/>
      <c r="AB285" s="19"/>
      <c r="AC285" s="19"/>
      <c r="AD285" s="11"/>
      <c r="AE285" s="1680"/>
      <c r="AF285" s="11"/>
      <c r="AG285" s="3"/>
      <c r="AH285" s="38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  <c r="AY285" s="169"/>
    </row>
    <row r="286" spans="2:51" ht="13.5" customHeight="1" thickBot="1">
      <c r="B286" s="1399"/>
      <c r="C286" s="1327"/>
      <c r="D286" s="1400"/>
      <c r="E286" s="1357" t="s">
        <v>6</v>
      </c>
      <c r="F286" s="1357" t="s">
        <v>7</v>
      </c>
      <c r="G286" s="1357" t="s">
        <v>8</v>
      </c>
      <c r="H286" s="1328" t="s">
        <v>494</v>
      </c>
      <c r="I286" s="1329" t="s">
        <v>495</v>
      </c>
      <c r="J286" s="1330" t="s">
        <v>496</v>
      </c>
      <c r="L286" s="38"/>
      <c r="M286" s="7"/>
      <c r="N286" s="54"/>
      <c r="S286" s="38"/>
      <c r="T286" s="1823"/>
      <c r="U286" s="1821"/>
      <c r="V286" s="1016"/>
      <c r="W286" s="1016"/>
      <c r="X286" s="1016"/>
      <c r="Y286" s="1821"/>
      <c r="Z286" s="1821"/>
      <c r="AA286" s="1822"/>
      <c r="AB286" s="1016"/>
      <c r="AC286" s="1016"/>
      <c r="AD286" s="1828"/>
      <c r="AE286" s="1016"/>
      <c r="AF286" s="1016"/>
      <c r="AG286" s="1016"/>
      <c r="AH286" s="1016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  <c r="AY286" s="169"/>
    </row>
    <row r="287" spans="2:51" ht="13.5" customHeight="1">
      <c r="B287" s="116"/>
      <c r="C287" s="1459" t="s">
        <v>346</v>
      </c>
      <c r="D287" s="1401"/>
      <c r="E287" s="1402"/>
      <c r="F287" s="1403"/>
      <c r="G287" s="1403"/>
      <c r="H287" s="1404"/>
      <c r="I287" s="1448"/>
      <c r="J287" s="1405"/>
      <c r="L287" s="53"/>
      <c r="M287" s="7"/>
      <c r="N287" s="54"/>
      <c r="S287" s="38"/>
      <c r="T287" s="1016"/>
      <c r="U287" s="1821"/>
      <c r="V287" s="1823"/>
      <c r="W287" s="1823"/>
      <c r="X287" s="1823"/>
      <c r="Y287" s="1823"/>
      <c r="Z287" s="1823"/>
      <c r="AA287" s="1823"/>
      <c r="AB287" s="1823"/>
      <c r="AC287" s="1823"/>
      <c r="AD287" s="1829"/>
      <c r="AE287" s="1823"/>
      <c r="AF287" s="1823"/>
      <c r="AG287" s="1823"/>
      <c r="AH287" s="1823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  <c r="AY287" s="169"/>
    </row>
    <row r="288" spans="2:51" ht="15.6">
      <c r="B288" s="1324" t="s">
        <v>497</v>
      </c>
      <c r="C288" s="1113" t="s">
        <v>375</v>
      </c>
      <c r="D288" s="1691">
        <v>200</v>
      </c>
      <c r="E288" s="1722">
        <v>4.3760000000000003</v>
      </c>
      <c r="F288" s="685">
        <v>3.7959999999999998</v>
      </c>
      <c r="G288" s="685">
        <v>14.364000000000001</v>
      </c>
      <c r="H288" s="686">
        <f t="shared" ref="H288" si="33">G288*4+F288*9+E288*4</f>
        <v>109.12400000000001</v>
      </c>
      <c r="I288" s="1332">
        <v>4</v>
      </c>
      <c r="J288" s="1345" t="s">
        <v>681</v>
      </c>
      <c r="L288" s="1663"/>
      <c r="M288" s="169"/>
      <c r="N288" s="11"/>
      <c r="S288" s="11"/>
      <c r="T288" s="286"/>
      <c r="U288" s="11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11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  <c r="AY288" s="169"/>
    </row>
    <row r="289" spans="2:51">
      <c r="B289" s="1336" t="s">
        <v>498</v>
      </c>
      <c r="C289" s="1339" t="s">
        <v>586</v>
      </c>
      <c r="D289" s="1411">
        <v>200</v>
      </c>
      <c r="E289" s="674">
        <v>0.4</v>
      </c>
      <c r="F289" s="671">
        <v>0.10199999999999999</v>
      </c>
      <c r="G289" s="672">
        <v>0.08</v>
      </c>
      <c r="H289" s="673">
        <f t="shared" ref="H289:H293" si="34">G289*4+F289*9+E289*4</f>
        <v>2.8380000000000001</v>
      </c>
      <c r="I289" s="1341">
        <v>52</v>
      </c>
      <c r="J289" s="1342" t="s">
        <v>755</v>
      </c>
      <c r="L289" s="169"/>
      <c r="M289" s="298"/>
      <c r="N289" s="169"/>
      <c r="S289" s="65"/>
      <c r="T289" s="678"/>
      <c r="U289" s="152"/>
      <c r="V289" s="181"/>
      <c r="W289" s="181"/>
      <c r="X289" s="181"/>
      <c r="Y289" s="300"/>
      <c r="Z289" s="181"/>
      <c r="AA289" s="181"/>
      <c r="AB289" s="181"/>
      <c r="AC289" s="181"/>
      <c r="AD289" s="181"/>
      <c r="AE289" s="383"/>
      <c r="AF289" s="181"/>
      <c r="AG289" s="181"/>
      <c r="AH289" s="29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  <c r="AY289" s="169"/>
    </row>
    <row r="290" spans="2:51" ht="15.6">
      <c r="B290" s="1338" t="s">
        <v>16</v>
      </c>
      <c r="C290" s="1339" t="s">
        <v>336</v>
      </c>
      <c r="D290" s="1775">
        <v>20</v>
      </c>
      <c r="E290" s="682">
        <v>0.84299999999999997</v>
      </c>
      <c r="F290" s="410">
        <v>0.34899999999999998</v>
      </c>
      <c r="G290" s="410">
        <v>8</v>
      </c>
      <c r="H290" s="411">
        <f>G290*4+F290*9+E290*4</f>
        <v>38.512999999999998</v>
      </c>
      <c r="I290" s="1672">
        <v>44</v>
      </c>
      <c r="J290" s="1342" t="s">
        <v>10</v>
      </c>
      <c r="L290" s="38"/>
      <c r="M290" s="7"/>
      <c r="N290" s="15"/>
      <c r="S290" s="38"/>
      <c r="T290" s="19"/>
      <c r="U290" s="15"/>
      <c r="V290" s="255"/>
      <c r="W290" s="1807"/>
      <c r="X290" s="255"/>
      <c r="Y290" s="151"/>
      <c r="Z290" s="255"/>
      <c r="AA290" s="1805"/>
      <c r="AB290" s="1808"/>
      <c r="AC290" s="1807"/>
      <c r="AD290" s="255"/>
      <c r="AE290" s="1808"/>
      <c r="AF290" s="255"/>
      <c r="AG290" s="255"/>
      <c r="AH290" s="255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  <c r="AY290" s="169"/>
    </row>
    <row r="291" spans="2:51" ht="10.5" customHeight="1">
      <c r="B291" s="1343" t="s">
        <v>697</v>
      </c>
      <c r="C291" s="1339" t="s">
        <v>11</v>
      </c>
      <c r="D291" s="1413">
        <v>20</v>
      </c>
      <c r="E291" s="679">
        <v>1.02</v>
      </c>
      <c r="F291" s="290">
        <v>0.17</v>
      </c>
      <c r="G291" s="290">
        <v>10.18</v>
      </c>
      <c r="H291" s="291">
        <f t="shared" si="34"/>
        <v>46.33</v>
      </c>
      <c r="I291" s="1365">
        <v>43</v>
      </c>
      <c r="J291" s="1342" t="s">
        <v>10</v>
      </c>
      <c r="L291" s="53"/>
      <c r="M291" s="7"/>
      <c r="N291" s="54"/>
      <c r="S291" s="38"/>
      <c r="T291" s="19"/>
      <c r="U291" s="15"/>
      <c r="V291" s="52"/>
      <c r="W291" s="52"/>
      <c r="X291" s="254"/>
      <c r="Y291" s="151"/>
      <c r="Z291" s="52"/>
      <c r="AA291" s="255"/>
      <c r="AB291" s="255"/>
      <c r="AC291" s="255"/>
      <c r="AD291" s="255"/>
      <c r="AE291" s="255"/>
      <c r="AF291" s="255"/>
      <c r="AG291" s="255"/>
      <c r="AH291" s="255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  <c r="AY291" s="169"/>
    </row>
    <row r="292" spans="2:51" ht="12.75" customHeight="1">
      <c r="B292" s="1343"/>
      <c r="C292" s="1339" t="s">
        <v>15</v>
      </c>
      <c r="D292" s="1413">
        <v>20</v>
      </c>
      <c r="E292" s="958">
        <v>1.1299999999999999</v>
      </c>
      <c r="F292" s="689">
        <v>0.24</v>
      </c>
      <c r="G292" s="689">
        <v>9.0370000000000008</v>
      </c>
      <c r="H292" s="667">
        <f t="shared" si="34"/>
        <v>42.828000000000003</v>
      </c>
      <c r="I292" s="1371">
        <v>42</v>
      </c>
      <c r="J292" s="1342" t="s">
        <v>10</v>
      </c>
      <c r="L292" s="1665"/>
      <c r="M292" s="7"/>
      <c r="N292" s="54"/>
      <c r="S292" s="53"/>
      <c r="T292" s="7"/>
      <c r="U292" s="16"/>
      <c r="V292" s="52"/>
      <c r="W292" s="52"/>
      <c r="X292" s="52"/>
      <c r="Y292" s="151"/>
      <c r="Z292" s="52"/>
      <c r="AA292" s="52"/>
      <c r="AB292" s="254"/>
      <c r="AC292" s="52"/>
      <c r="AD292" s="181"/>
      <c r="AE292" s="52"/>
      <c r="AF292" s="52"/>
      <c r="AG292" s="52"/>
      <c r="AH292" s="255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  <c r="AY292" s="169"/>
    </row>
    <row r="293" spans="2:51" ht="11.25" customHeight="1" thickBot="1">
      <c r="B293" s="102"/>
      <c r="C293" s="1344" t="s">
        <v>560</v>
      </c>
      <c r="D293" s="1415">
        <v>100</v>
      </c>
      <c r="E293" s="958">
        <v>0.4</v>
      </c>
      <c r="F293" s="688">
        <v>0.4</v>
      </c>
      <c r="G293" s="689">
        <v>9.8000000000000007</v>
      </c>
      <c r="H293" s="667">
        <f t="shared" si="34"/>
        <v>44.400000000000006</v>
      </c>
      <c r="I293" s="1434">
        <v>45</v>
      </c>
      <c r="J293" s="1361" t="s">
        <v>544</v>
      </c>
      <c r="L293" s="52"/>
      <c r="M293" s="7"/>
      <c r="N293" s="15"/>
      <c r="S293" s="38"/>
      <c r="T293" s="7"/>
      <c r="U293" s="16"/>
      <c r="V293" s="11"/>
      <c r="W293" s="11"/>
      <c r="X293" s="11"/>
      <c r="Y293" s="11"/>
      <c r="Z293" s="255"/>
      <c r="AA293" s="255"/>
      <c r="AB293" s="255"/>
      <c r="AC293" s="255"/>
      <c r="AD293" s="255"/>
      <c r="AE293" s="255"/>
      <c r="AF293" s="255"/>
      <c r="AG293" s="255"/>
      <c r="AH293" s="255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  <c r="AY293" s="169"/>
    </row>
    <row r="294" spans="2:51" ht="13.5" customHeight="1">
      <c r="B294" s="102"/>
      <c r="D294" s="242"/>
      <c r="E294" s="1417">
        <f>SUM(E288:E293)</f>
        <v>8.1690000000000005</v>
      </c>
      <c r="F294" s="1418">
        <f>SUM(F288:F293)</f>
        <v>5.0570000000000004</v>
      </c>
      <c r="G294" s="1419">
        <f>SUM(G288:G293)</f>
        <v>51.460999999999999</v>
      </c>
      <c r="H294" s="1420">
        <f>SUM(H288:H293)</f>
        <v>284.03300000000002</v>
      </c>
      <c r="I294" s="1421" t="s">
        <v>501</v>
      </c>
      <c r="J294" s="1346"/>
      <c r="L294" s="52"/>
      <c r="M294" s="7"/>
      <c r="N294" s="15"/>
      <c r="S294" s="180"/>
      <c r="T294" s="163"/>
      <c r="U294" s="16"/>
      <c r="V294" s="52"/>
      <c r="W294" s="52"/>
      <c r="X294" s="52"/>
      <c r="Y294" s="151"/>
      <c r="Z294" s="52"/>
      <c r="AA294" s="52"/>
      <c r="AB294" s="52"/>
      <c r="AC294" s="52"/>
      <c r="AD294" s="181"/>
      <c r="AE294" s="52"/>
      <c r="AF294" s="52"/>
      <c r="AG294" s="52"/>
      <c r="AH294" s="255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  <c r="AY294" s="169"/>
    </row>
    <row r="295" spans="2:51" ht="12" customHeight="1" thickBot="1">
      <c r="B295" s="1416" t="s">
        <v>674</v>
      </c>
      <c r="E295" s="1422"/>
      <c r="F295" s="1423"/>
      <c r="G295" s="1424"/>
      <c r="H295" s="1425"/>
      <c r="I295" s="1426" t="s">
        <v>664</v>
      </c>
      <c r="J295" s="1347">
        <f>D288+D289+D290+D291+D292+D293</f>
        <v>560</v>
      </c>
      <c r="L295" s="37"/>
      <c r="M295" s="7"/>
      <c r="N295" s="15"/>
      <c r="S295" s="180"/>
      <c r="T295" s="163"/>
      <c r="U295" s="16"/>
      <c r="V295" s="52"/>
      <c r="W295" s="52"/>
      <c r="X295" s="52"/>
      <c r="Y295" s="151"/>
      <c r="Z295" s="52"/>
      <c r="AA295" s="52"/>
      <c r="AB295" s="52"/>
      <c r="AC295" s="52"/>
      <c r="AD295" s="52"/>
      <c r="AE295" s="52"/>
      <c r="AF295" s="52"/>
      <c r="AG295" s="52"/>
      <c r="AH295" s="255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  <c r="AY295" s="169"/>
    </row>
    <row r="296" spans="2:51" ht="15" customHeight="1">
      <c r="B296" s="102"/>
      <c r="C296" s="274" t="s">
        <v>234</v>
      </c>
      <c r="D296" s="116"/>
      <c r="E296" s="66"/>
      <c r="F296" s="1427"/>
      <c r="G296" s="1427"/>
      <c r="H296" s="1427"/>
      <c r="I296" s="1429"/>
      <c r="J296" s="1429"/>
      <c r="L296" s="1529"/>
      <c r="M296" s="298"/>
      <c r="N296" s="11"/>
      <c r="S296" s="11"/>
      <c r="T296" s="1806"/>
      <c r="U296" s="5"/>
      <c r="V296" s="54"/>
      <c r="W296" s="54"/>
      <c r="X296" s="1000"/>
      <c r="Y296" s="1000"/>
      <c r="Z296" s="54"/>
      <c r="AA296" s="933"/>
      <c r="AB296" s="54"/>
      <c r="AC296" s="54"/>
      <c r="AD296" s="54"/>
      <c r="AE296" s="933"/>
      <c r="AF296" s="933"/>
      <c r="AG296" s="54"/>
      <c r="AH296" s="152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  <c r="AY296" s="169"/>
    </row>
    <row r="297" spans="2:51">
      <c r="B297" s="102"/>
      <c r="C297" s="1406" t="s">
        <v>209</v>
      </c>
      <c r="D297" s="1413">
        <v>200</v>
      </c>
      <c r="E297" s="962">
        <v>4.8540000000000001</v>
      </c>
      <c r="F297" s="676">
        <v>4.6840000000000002</v>
      </c>
      <c r="G297" s="963">
        <v>9.1999999999999993</v>
      </c>
      <c r="H297" s="411">
        <f t="shared" ref="H297:H300" si="35">G297*4+F297*9+E297*4</f>
        <v>98.371999999999986</v>
      </c>
      <c r="I297" s="1360">
        <v>13</v>
      </c>
      <c r="J297" s="1335" t="s">
        <v>540</v>
      </c>
      <c r="L297" s="1529"/>
      <c r="M297" s="7"/>
      <c r="N297" s="678"/>
      <c r="S297" s="11"/>
      <c r="T297" s="286"/>
      <c r="U297" s="11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11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  <c r="AY297" s="169"/>
    </row>
    <row r="298" spans="2:51">
      <c r="B298" s="102"/>
      <c r="C298" s="1412" t="s">
        <v>530</v>
      </c>
      <c r="D298" s="1413">
        <v>60</v>
      </c>
      <c r="E298" s="373">
        <v>0.42</v>
      </c>
      <c r="F298" s="677">
        <v>0.06</v>
      </c>
      <c r="G298" s="677">
        <v>1.1399999999999999</v>
      </c>
      <c r="H298" s="1340">
        <f t="shared" si="35"/>
        <v>6.7799999999999994</v>
      </c>
      <c r="I298" s="378">
        <v>36</v>
      </c>
      <c r="J298" s="1454" t="s">
        <v>335</v>
      </c>
      <c r="L298" s="65"/>
      <c r="M298" s="7"/>
      <c r="N298" s="15"/>
      <c r="S298" s="38"/>
      <c r="T298" s="163"/>
      <c r="U298" s="16"/>
      <c r="V298" s="1805"/>
      <c r="W298" s="1805"/>
      <c r="X298" s="1830"/>
      <c r="Y298" s="151"/>
      <c r="Z298" s="1805"/>
      <c r="AA298" s="1805"/>
      <c r="AB298" s="1825"/>
      <c r="AC298" s="1805"/>
      <c r="AD298" s="1805"/>
      <c r="AE298" s="1825"/>
      <c r="AF298" s="1805"/>
      <c r="AG298" s="1805"/>
      <c r="AH298" s="255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  <c r="AY298" s="169"/>
    </row>
    <row r="299" spans="2:51" ht="12" customHeight="1">
      <c r="B299" s="102"/>
      <c r="C299" s="1412" t="s">
        <v>508</v>
      </c>
      <c r="D299" s="1409" t="s">
        <v>541</v>
      </c>
      <c r="E299" s="696">
        <v>11.584</v>
      </c>
      <c r="F299" s="683">
        <v>17.143999999999998</v>
      </c>
      <c r="G299" s="697">
        <v>21.465</v>
      </c>
      <c r="H299" s="411">
        <f>G299*4+F299*9+E299*4</f>
        <v>286.49200000000002</v>
      </c>
      <c r="I299" s="1465">
        <v>19</v>
      </c>
      <c r="J299" s="1345" t="s">
        <v>318</v>
      </c>
      <c r="L299" s="38"/>
      <c r="M299" s="7"/>
      <c r="N299" s="15"/>
      <c r="S299" s="37"/>
      <c r="T299" s="7"/>
      <c r="U299" s="16"/>
      <c r="V299" s="52"/>
      <c r="W299" s="52"/>
      <c r="X299" s="52"/>
      <c r="Y299" s="151"/>
      <c r="Z299" s="52"/>
      <c r="AA299" s="52"/>
      <c r="AB299" s="52"/>
      <c r="AC299" s="52"/>
      <c r="AD299" s="52"/>
      <c r="AE299" s="52"/>
      <c r="AF299" s="52"/>
      <c r="AG299" s="52"/>
      <c r="AH299" s="1732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  <c r="AY299" s="169"/>
    </row>
    <row r="300" spans="2:51" ht="12" customHeight="1">
      <c r="B300" s="102"/>
      <c r="C300" s="1412" t="s">
        <v>499</v>
      </c>
      <c r="D300" s="1413">
        <v>200</v>
      </c>
      <c r="E300" s="239">
        <v>0.66200000000000003</v>
      </c>
      <c r="F300" s="246">
        <v>0.09</v>
      </c>
      <c r="G300" s="246">
        <v>24.969000000000001</v>
      </c>
      <c r="H300" s="247">
        <f t="shared" si="35"/>
        <v>103.334</v>
      </c>
      <c r="I300" s="1458">
        <v>46</v>
      </c>
      <c r="J300" s="1342" t="s">
        <v>17</v>
      </c>
      <c r="L300" s="38"/>
      <c r="M300" s="7"/>
      <c r="N300" s="15"/>
      <c r="S300" s="38"/>
      <c r="T300" s="7"/>
      <c r="U300" s="15"/>
      <c r="V300" s="11"/>
      <c r="W300" s="11"/>
      <c r="X300" s="11"/>
      <c r="Y300" s="11"/>
      <c r="Z300" s="1706"/>
      <c r="AA300" s="694"/>
      <c r="AB300" s="1308"/>
      <c r="AC300" s="1309"/>
      <c r="AD300" s="1310"/>
      <c r="AE300" s="1310"/>
      <c r="AF300" s="1311"/>
      <c r="AG300" s="1309"/>
      <c r="AH300" s="1807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  <c r="AY300" s="169"/>
    </row>
    <row r="301" spans="2:51" ht="13.5" customHeight="1">
      <c r="B301" s="102"/>
      <c r="C301" s="1412" t="s">
        <v>11</v>
      </c>
      <c r="D301" s="1413">
        <v>50</v>
      </c>
      <c r="E301" s="289">
        <v>2.5499999999999998</v>
      </c>
      <c r="F301" s="290">
        <v>0.42499999999999999</v>
      </c>
      <c r="G301" s="290">
        <v>25.462</v>
      </c>
      <c r="H301" s="291">
        <f>G301*4+F301*9+E301*4</f>
        <v>115.873</v>
      </c>
      <c r="I301" s="1365">
        <v>43</v>
      </c>
      <c r="J301" s="1342" t="s">
        <v>10</v>
      </c>
      <c r="L301" s="38"/>
      <c r="M301" s="7"/>
      <c r="N301" s="15"/>
      <c r="S301" s="38"/>
      <c r="T301" s="7"/>
      <c r="U301" s="16"/>
      <c r="V301" s="52"/>
      <c r="W301" s="52"/>
      <c r="X301" s="52"/>
      <c r="Y301" s="151"/>
      <c r="Z301" s="52"/>
      <c r="AA301" s="181"/>
      <c r="AB301" s="181"/>
      <c r="AC301" s="181"/>
      <c r="AD301" s="181"/>
      <c r="AE301" s="181"/>
      <c r="AF301" s="181"/>
      <c r="AG301" s="181"/>
      <c r="AH301" s="255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  <c r="AY301" s="169"/>
    </row>
    <row r="302" spans="2:51" ht="12.75" customHeight="1" thickBot="1">
      <c r="B302" s="102"/>
      <c r="C302" s="1414" t="s">
        <v>12</v>
      </c>
      <c r="D302" s="1415">
        <v>30</v>
      </c>
      <c r="E302" s="687">
        <v>1.6950000000000001</v>
      </c>
      <c r="F302" s="689">
        <v>0.36</v>
      </c>
      <c r="G302" s="689">
        <v>13.555</v>
      </c>
      <c r="H302" s="667">
        <f>G302*4+F302*9+E302*4</f>
        <v>64.239999999999995</v>
      </c>
      <c r="I302" s="1371">
        <v>42</v>
      </c>
      <c r="J302" s="1342" t="s">
        <v>10</v>
      </c>
      <c r="L302" s="52"/>
      <c r="M302" s="7"/>
      <c r="N302" s="15"/>
      <c r="S302" s="38"/>
      <c r="T302" s="7"/>
      <c r="U302" s="11"/>
      <c r="V302" s="11"/>
      <c r="W302" s="11"/>
      <c r="X302" s="11"/>
      <c r="Y302" s="11"/>
      <c r="Z302" s="52"/>
      <c r="AA302" s="52"/>
      <c r="AB302" s="52"/>
      <c r="AC302" s="52"/>
      <c r="AD302" s="181"/>
      <c r="AE302" s="52"/>
      <c r="AF302" s="52"/>
      <c r="AG302" s="52"/>
      <c r="AH302" s="255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  <c r="AY302" s="169"/>
    </row>
    <row r="303" spans="2:51" ht="13.5" customHeight="1" thickBot="1">
      <c r="B303" s="1435" t="s">
        <v>525</v>
      </c>
      <c r="C303" s="42"/>
      <c r="D303" s="56"/>
      <c r="E303" s="1695">
        <f>SUM(E297:E302)</f>
        <v>21.765000000000001</v>
      </c>
      <c r="F303" s="1724">
        <f>SUM(F297:F302)</f>
        <v>22.762999999999998</v>
      </c>
      <c r="G303" s="1697">
        <f>SUM(G297:G302)</f>
        <v>95.790999999999997</v>
      </c>
      <c r="H303" s="1745">
        <f>SUM(H297:H302)</f>
        <v>675.09100000000001</v>
      </c>
      <c r="I303" s="1439" t="s">
        <v>501</v>
      </c>
      <c r="J303" s="1346"/>
      <c r="L303" s="52"/>
      <c r="M303" s="7"/>
      <c r="N303" s="15"/>
      <c r="S303" s="38"/>
      <c r="T303" s="7"/>
      <c r="U303" s="11"/>
      <c r="V303" s="11"/>
      <c r="W303" s="11"/>
      <c r="X303" s="11"/>
      <c r="Y303" s="11"/>
      <c r="Z303" s="52"/>
      <c r="AA303" s="52"/>
      <c r="AB303" s="52"/>
      <c r="AC303" s="52"/>
      <c r="AD303" s="52"/>
      <c r="AE303" s="52"/>
      <c r="AF303" s="52"/>
      <c r="AG303" s="52"/>
      <c r="AH303" s="255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  <c r="AY303" s="169"/>
    </row>
    <row r="304" spans="2:51" ht="12.75" customHeight="1" thickBot="1">
      <c r="B304" s="910"/>
      <c r="C304" s="42" t="s">
        <v>675</v>
      </c>
      <c r="D304" s="43"/>
      <c r="E304" s="248">
        <f>E294+E303</f>
        <v>29.934000000000001</v>
      </c>
      <c r="F304" s="148">
        <f>F294+F303</f>
        <v>27.82</v>
      </c>
      <c r="G304" s="148">
        <f>G294+G303</f>
        <v>147.25200000000001</v>
      </c>
      <c r="H304" s="417">
        <f>H294+H303</f>
        <v>959.12400000000002</v>
      </c>
      <c r="I304" s="1682" t="s">
        <v>502</v>
      </c>
      <c r="J304" s="1323">
        <f>D297+D298+D300+D301+D302+140+30</f>
        <v>710</v>
      </c>
      <c r="L304" s="52"/>
      <c r="M304" s="7"/>
      <c r="N304" s="11"/>
      <c r="S304" s="40"/>
      <c r="T304" s="7"/>
      <c r="U304" s="16"/>
      <c r="V304" s="52"/>
      <c r="W304" s="254"/>
      <c r="X304" s="52"/>
      <c r="Y304" s="151"/>
      <c r="Z304" s="52"/>
      <c r="AA304" s="52"/>
      <c r="AB304" s="52"/>
      <c r="AC304" s="52"/>
      <c r="AD304" s="52"/>
      <c r="AE304" s="52"/>
      <c r="AF304" s="376"/>
      <c r="AG304" s="52"/>
      <c r="AH304" s="255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  <c r="AY304" s="169"/>
    </row>
    <row r="305" spans="2:51" ht="15" thickBot="1">
      <c r="B305" s="45"/>
      <c r="C305" s="46" t="s">
        <v>14</v>
      </c>
      <c r="D305" s="47"/>
      <c r="E305" s="415">
        <v>38.5</v>
      </c>
      <c r="F305" s="416">
        <v>39.5</v>
      </c>
      <c r="G305" s="701">
        <v>167.5</v>
      </c>
      <c r="H305" s="1662">
        <v>1175</v>
      </c>
      <c r="I305" s="1426" t="s">
        <v>665</v>
      </c>
      <c r="J305" s="1382"/>
      <c r="L305" s="11"/>
      <c r="M305" s="179"/>
      <c r="N305" s="15"/>
      <c r="S305" s="169"/>
      <c r="T305" s="1841"/>
      <c r="U305" s="186"/>
      <c r="V305" s="169"/>
      <c r="W305" s="169"/>
      <c r="X305" s="169"/>
      <c r="Y305" s="169"/>
      <c r="Z305" s="54"/>
      <c r="AA305" s="54"/>
      <c r="AB305" s="1000"/>
      <c r="AC305" s="1000"/>
      <c r="AD305" s="54"/>
      <c r="AE305" s="933"/>
      <c r="AF305" s="54"/>
      <c r="AG305" s="54"/>
      <c r="AH305" s="152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  <c r="AY305" s="169"/>
    </row>
    <row r="306" spans="2:51">
      <c r="L306" s="40"/>
      <c r="M306" s="163"/>
      <c r="S306" s="182"/>
      <c r="T306" s="899"/>
      <c r="U306" s="162"/>
      <c r="V306" s="169"/>
      <c r="W306" s="169"/>
      <c r="X306" s="169"/>
      <c r="Y306" s="169"/>
      <c r="Z306" s="1778"/>
      <c r="AA306" s="1819"/>
      <c r="AB306" s="1778"/>
      <c r="AC306" s="1778"/>
      <c r="AD306" s="1820"/>
      <c r="AE306" s="1819"/>
      <c r="AF306" s="1819"/>
      <c r="AG306" s="1778"/>
      <c r="AH306" s="1778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  <c r="AY306" s="169"/>
    </row>
    <row r="307" spans="2:51" ht="15" thickBot="1">
      <c r="S307" s="169"/>
      <c r="T307" s="903"/>
      <c r="U307" s="169"/>
      <c r="V307" s="904"/>
      <c r="W307" s="904"/>
      <c r="X307" s="904"/>
      <c r="Y307" s="904"/>
      <c r="Z307" s="1811"/>
      <c r="AA307" s="1812"/>
      <c r="AB307" s="1812"/>
      <c r="AC307" s="1812"/>
      <c r="AD307" s="1813"/>
      <c r="AE307" s="1813"/>
      <c r="AF307" s="1780"/>
      <c r="AG307" s="1780"/>
      <c r="AH307" s="1814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  <c r="AY307" s="169"/>
    </row>
    <row r="308" spans="2:51" ht="16.2" thickBot="1">
      <c r="B308" s="1348" t="s">
        <v>481</v>
      </c>
      <c r="C308" s="116"/>
      <c r="D308" s="1349" t="s">
        <v>482</v>
      </c>
      <c r="E308" s="743" t="s">
        <v>483</v>
      </c>
      <c r="F308" s="743"/>
      <c r="G308" s="743"/>
      <c r="H308" s="1350" t="s">
        <v>484</v>
      </c>
      <c r="I308" s="1351" t="s">
        <v>485</v>
      </c>
      <c r="J308" s="1352" t="s">
        <v>486</v>
      </c>
      <c r="N308" s="15"/>
      <c r="O308" s="5"/>
      <c r="S308" s="1037"/>
      <c r="T308" s="1860"/>
      <c r="U308" s="186"/>
      <c r="V308" s="186"/>
      <c r="W308" s="186"/>
      <c r="X308" s="186"/>
      <c r="Y308" s="186"/>
      <c r="Z308" s="5"/>
      <c r="AA308" s="5"/>
      <c r="AB308" s="5"/>
      <c r="AC308" s="5"/>
      <c r="AD308" s="5"/>
      <c r="AE308" s="5"/>
      <c r="AF308" s="5"/>
      <c r="AG308" s="5"/>
      <c r="AH308" s="11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  <c r="AY308" s="169"/>
    </row>
    <row r="309" spans="2:51" ht="12.75" customHeight="1">
      <c r="B309" s="1353" t="s">
        <v>487</v>
      </c>
      <c r="C309" s="1322" t="s">
        <v>488</v>
      </c>
      <c r="D309" s="1354" t="s">
        <v>489</v>
      </c>
      <c r="E309" s="1355" t="s">
        <v>490</v>
      </c>
      <c r="F309" s="1355" t="s">
        <v>73</v>
      </c>
      <c r="G309" s="1355" t="s">
        <v>74</v>
      </c>
      <c r="H309" s="1356" t="s">
        <v>491</v>
      </c>
      <c r="I309" s="1325" t="s">
        <v>492</v>
      </c>
      <c r="J309" s="1326" t="s">
        <v>493</v>
      </c>
      <c r="L309" s="1663"/>
      <c r="M309" s="163"/>
      <c r="N309" s="15"/>
      <c r="O309" s="5"/>
      <c r="P309" s="5"/>
      <c r="Q309" s="11"/>
      <c r="R309" s="11"/>
      <c r="S309" s="180"/>
      <c r="T309" s="1829"/>
      <c r="U309" s="1828"/>
      <c r="V309" s="1861"/>
      <c r="W309" s="1861"/>
      <c r="X309" s="1861"/>
      <c r="Y309" s="1828"/>
      <c r="Z309" s="1821"/>
      <c r="AA309" s="1822"/>
      <c r="AB309" s="1016"/>
      <c r="AC309" s="1016"/>
      <c r="AD309" s="1828"/>
      <c r="AE309" s="1016"/>
      <c r="AF309" s="1016"/>
      <c r="AG309" s="1016"/>
      <c r="AH309" s="1016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  <c r="AY309" s="169"/>
    </row>
    <row r="310" spans="2:51" ht="12" customHeight="1" thickBot="1">
      <c r="B310" s="1399"/>
      <c r="C310" s="1327"/>
      <c r="D310" s="1400"/>
      <c r="E310" s="1357" t="s">
        <v>6</v>
      </c>
      <c r="F310" s="1357" t="s">
        <v>7</v>
      </c>
      <c r="G310" s="1357" t="s">
        <v>8</v>
      </c>
      <c r="H310" s="1328" t="s">
        <v>494</v>
      </c>
      <c r="I310" s="1329" t="s">
        <v>495</v>
      </c>
      <c r="J310" s="1330" t="s">
        <v>496</v>
      </c>
      <c r="L310" s="169"/>
      <c r="M310" s="298"/>
      <c r="N310" s="169"/>
      <c r="O310" s="5"/>
      <c r="P310" s="5"/>
      <c r="Q310" s="11"/>
      <c r="R310" s="11"/>
      <c r="S310" s="180"/>
      <c r="T310" s="1861"/>
      <c r="U310" s="1828"/>
      <c r="V310" s="1829"/>
      <c r="W310" s="1829"/>
      <c r="X310" s="1829"/>
      <c r="Y310" s="1829"/>
      <c r="Z310" s="1823"/>
      <c r="AA310" s="1823"/>
      <c r="AB310" s="1823"/>
      <c r="AC310" s="1823"/>
      <c r="AD310" s="1829"/>
      <c r="AE310" s="1823"/>
      <c r="AF310" s="1823"/>
      <c r="AG310" s="1823"/>
      <c r="AH310" s="1823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  <c r="AY310" s="169"/>
    </row>
    <row r="311" spans="2:51">
      <c r="B311" s="116"/>
      <c r="C311" s="274" t="s">
        <v>346</v>
      </c>
      <c r="D311" s="1401"/>
      <c r="E311" s="1402"/>
      <c r="F311" s="1403"/>
      <c r="G311" s="1403"/>
      <c r="H311" s="1404"/>
      <c r="I311" s="1372"/>
      <c r="J311" s="1405"/>
      <c r="L311" s="1732"/>
      <c r="M311" s="7"/>
      <c r="N311" s="16"/>
      <c r="O311" s="5"/>
      <c r="P311" s="5"/>
      <c r="Q311" s="11"/>
      <c r="R311" s="11"/>
      <c r="S311" s="169"/>
      <c r="T311" s="298"/>
      <c r="U311" s="169"/>
      <c r="V311" s="186"/>
      <c r="W311" s="186"/>
      <c r="X311" s="186"/>
      <c r="Y311" s="186"/>
      <c r="Z311" s="5"/>
      <c r="AA311" s="5"/>
      <c r="AB311" s="5"/>
      <c r="AC311" s="5"/>
      <c r="AD311" s="5"/>
      <c r="AE311" s="5"/>
      <c r="AF311" s="5"/>
      <c r="AG311" s="5"/>
      <c r="AH311" s="11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  <c r="AY311" s="169"/>
    </row>
    <row r="312" spans="2:51" ht="13.5" customHeight="1">
      <c r="B312" s="1324" t="s">
        <v>497</v>
      </c>
      <c r="C312" s="1406" t="s">
        <v>542</v>
      </c>
      <c r="D312" s="1413">
        <v>200</v>
      </c>
      <c r="E312" s="382">
        <v>6.1849999999999996</v>
      </c>
      <c r="F312" s="410">
        <v>10.210000000000001</v>
      </c>
      <c r="G312" s="410">
        <v>33.51</v>
      </c>
      <c r="H312" s="1340">
        <f>G312*4+F312*9+E312*4</f>
        <v>250.67000000000002</v>
      </c>
      <c r="I312" s="1466">
        <v>2</v>
      </c>
      <c r="J312" s="1342" t="s">
        <v>322</v>
      </c>
      <c r="L312" s="53"/>
      <c r="M312" s="7"/>
      <c r="N312" s="16"/>
      <c r="O312" s="5"/>
      <c r="P312" s="5"/>
      <c r="Q312" s="11"/>
      <c r="R312" s="11"/>
      <c r="S312" s="180"/>
      <c r="T312" s="163"/>
      <c r="U312" s="155"/>
      <c r="V312" s="299"/>
      <c r="W312" s="299"/>
      <c r="X312" s="299"/>
      <c r="Y312" s="300"/>
      <c r="Z312" s="1706"/>
      <c r="AA312" s="254"/>
      <c r="AB312" s="1706"/>
      <c r="AC312" s="1831"/>
      <c r="AD312" s="1832"/>
      <c r="AE312" s="1832"/>
      <c r="AF312" s="1833"/>
      <c r="AG312" s="1833"/>
      <c r="AH312" s="255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  <c r="AY312" s="169"/>
    </row>
    <row r="313" spans="2:51" ht="13.5" customHeight="1">
      <c r="B313" s="1336" t="s">
        <v>498</v>
      </c>
      <c r="C313" s="1412" t="s">
        <v>23</v>
      </c>
      <c r="D313" s="1413">
        <v>200</v>
      </c>
      <c r="E313" s="684">
        <v>3.94</v>
      </c>
      <c r="F313" s="685">
        <v>3.27</v>
      </c>
      <c r="G313" s="685">
        <v>23</v>
      </c>
      <c r="H313" s="411">
        <f>G313*4+F313*9+E313*4</f>
        <v>137.19</v>
      </c>
      <c r="I313" s="1456">
        <v>48</v>
      </c>
      <c r="J313" s="1342" t="s">
        <v>22</v>
      </c>
      <c r="L313" s="1665"/>
      <c r="M313" s="1666"/>
      <c r="N313" s="1689"/>
      <c r="O313" s="5"/>
      <c r="P313" s="5"/>
      <c r="Q313" s="11"/>
      <c r="R313" s="11"/>
      <c r="S313" s="38"/>
      <c r="T313" s="7"/>
      <c r="U313" s="16"/>
      <c r="V313" s="52"/>
      <c r="W313" s="52"/>
      <c r="X313" s="52"/>
      <c r="Y313" s="151"/>
      <c r="Z313" s="52"/>
      <c r="AA313" s="52"/>
      <c r="AB313" s="52"/>
      <c r="AC313" s="52"/>
      <c r="AD313" s="52"/>
      <c r="AE313" s="376"/>
      <c r="AF313" s="52"/>
      <c r="AG313" s="52"/>
      <c r="AH313" s="255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  <c r="AY313" s="169"/>
    </row>
    <row r="314" spans="2:51" ht="12.75" customHeight="1">
      <c r="B314" s="1338" t="s">
        <v>16</v>
      </c>
      <c r="C314" s="1432" t="s">
        <v>750</v>
      </c>
      <c r="D314" s="1668">
        <v>40</v>
      </c>
      <c r="E314" s="373">
        <v>5.08</v>
      </c>
      <c r="F314" s="677">
        <v>4.5999999999999996</v>
      </c>
      <c r="G314" s="677">
        <v>0.28000000000000003</v>
      </c>
      <c r="H314" s="411">
        <f t="shared" ref="H314" si="36">G314*4+F314*9+E314*4</f>
        <v>62.839999999999996</v>
      </c>
      <c r="I314" s="1365">
        <v>38</v>
      </c>
      <c r="J314" s="1342" t="s">
        <v>749</v>
      </c>
      <c r="L314" s="38"/>
      <c r="M314" s="7"/>
      <c r="N314" s="16"/>
      <c r="O314" s="5"/>
      <c r="P314" s="5"/>
      <c r="Q314" s="11"/>
      <c r="R314" s="11"/>
      <c r="S314" s="1665"/>
      <c r="T314" s="1666"/>
      <c r="U314" s="1689"/>
      <c r="V314" s="11"/>
      <c r="W314" s="11"/>
      <c r="X314" s="11"/>
      <c r="Y314" s="11"/>
      <c r="Z314" s="1805"/>
      <c r="AA314" s="1805"/>
      <c r="AB314" s="1805"/>
      <c r="AC314" s="1805"/>
      <c r="AD314" s="52"/>
      <c r="AE314" s="376"/>
      <c r="AF314" s="52"/>
      <c r="AG314" s="52"/>
      <c r="AH314" s="1732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  <c r="AY314" s="169"/>
    </row>
    <row r="315" spans="2:51">
      <c r="B315" s="1343" t="s">
        <v>543</v>
      </c>
      <c r="C315" s="1412" t="s">
        <v>11</v>
      </c>
      <c r="D315" s="1413">
        <v>40</v>
      </c>
      <c r="E315" s="373">
        <v>2.04</v>
      </c>
      <c r="F315" s="677">
        <v>0.34</v>
      </c>
      <c r="G315" s="677">
        <v>20.369</v>
      </c>
      <c r="H315" s="1340">
        <f>G315*4+F315*9+E315*4</f>
        <v>92.695999999999998</v>
      </c>
      <c r="I315" s="1365">
        <v>43</v>
      </c>
      <c r="J315" s="1345" t="s">
        <v>10</v>
      </c>
      <c r="L315" s="38"/>
      <c r="M315" s="7"/>
      <c r="N315" s="16"/>
      <c r="O315" s="5"/>
      <c r="P315" s="5"/>
      <c r="Q315" s="11"/>
      <c r="R315" s="11"/>
      <c r="S315" s="180"/>
      <c r="T315" s="163"/>
      <c r="U315" s="16"/>
      <c r="V315" s="52"/>
      <c r="W315" s="52"/>
      <c r="X315" s="52"/>
      <c r="Y315" s="151"/>
      <c r="Z315" s="52"/>
      <c r="AA315" s="52"/>
      <c r="AB315" s="52"/>
      <c r="AC315" s="52"/>
      <c r="AD315" s="181"/>
      <c r="AE315" s="52"/>
      <c r="AF315" s="52"/>
      <c r="AG315" s="52"/>
      <c r="AH315" s="255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  <c r="AY315" s="169"/>
    </row>
    <row r="316" spans="2:51" ht="15" thickBot="1">
      <c r="B316" s="1343"/>
      <c r="C316" s="1414" t="s">
        <v>15</v>
      </c>
      <c r="D316" s="1415">
        <v>20</v>
      </c>
      <c r="E316" s="687">
        <v>1.1299999999999999</v>
      </c>
      <c r="F316" s="689">
        <v>0.24</v>
      </c>
      <c r="G316" s="689">
        <v>9.0370000000000008</v>
      </c>
      <c r="H316" s="667">
        <f>G316*4+F316*9+E316*4</f>
        <v>42.828000000000003</v>
      </c>
      <c r="I316" s="1371">
        <v>42</v>
      </c>
      <c r="J316" s="1345" t="s">
        <v>10</v>
      </c>
      <c r="L316" s="1529"/>
      <c r="M316" s="298"/>
      <c r="N316" s="11"/>
      <c r="O316" s="5"/>
      <c r="P316" s="5"/>
      <c r="Q316" s="11"/>
      <c r="R316" s="11"/>
      <c r="S316" s="180"/>
      <c r="T316" s="163"/>
      <c r="U316" s="16"/>
      <c r="V316" s="11"/>
      <c r="W316" s="11"/>
      <c r="X316" s="11"/>
      <c r="Y316" s="11"/>
      <c r="Z316" s="52"/>
      <c r="AA316" s="52"/>
      <c r="AB316" s="52"/>
      <c r="AC316" s="52"/>
      <c r="AD316" s="52"/>
      <c r="AE316" s="52"/>
      <c r="AF316" s="52"/>
      <c r="AG316" s="52"/>
      <c r="AH316" s="255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  <c r="AY316" s="169"/>
    </row>
    <row r="317" spans="2:51">
      <c r="B317" s="1416" t="s">
        <v>674</v>
      </c>
      <c r="D317" s="242"/>
      <c r="E317" s="1693">
        <f>SUM(E312:E316)</f>
        <v>18.375</v>
      </c>
      <c r="F317" s="1738">
        <f>SUM(F312:F316)</f>
        <v>18.659999999999997</v>
      </c>
      <c r="G317" s="1696">
        <f>SUM(G312:G316)</f>
        <v>86.195999999999998</v>
      </c>
      <c r="H317" s="1740">
        <f>SUM(H312:H316)</f>
        <v>586.22399999999993</v>
      </c>
      <c r="I317" s="1421" t="s">
        <v>501</v>
      </c>
      <c r="J317" s="1346"/>
      <c r="L317" s="1529"/>
      <c r="M317" s="7"/>
      <c r="N317" s="1689"/>
      <c r="O317" s="5"/>
      <c r="P317" s="5"/>
      <c r="Q317" s="11"/>
      <c r="R317" s="11"/>
      <c r="S317" s="11"/>
      <c r="T317" s="1806"/>
      <c r="U317" s="5"/>
      <c r="V317" s="54"/>
      <c r="W317" s="54"/>
      <c r="X317" s="1000"/>
      <c r="Y317" s="1000"/>
      <c r="Z317" s="1827"/>
      <c r="AA317" s="933"/>
      <c r="AB317" s="933"/>
      <c r="AC317" s="1827"/>
      <c r="AD317" s="1818"/>
      <c r="AE317" s="933"/>
      <c r="AF317" s="1000"/>
      <c r="AG317" s="1000"/>
      <c r="AH317" s="152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  <c r="AY317" s="169"/>
    </row>
    <row r="318" spans="2:51" ht="15" thickBot="1">
      <c r="B318" s="102"/>
      <c r="E318" s="1422"/>
      <c r="F318" s="1739"/>
      <c r="G318" s="1423"/>
      <c r="H318" s="1425"/>
      <c r="I318" s="1426" t="s">
        <v>664</v>
      </c>
      <c r="J318" s="1347">
        <f>D312+D313+D314+D315+D316</f>
        <v>500</v>
      </c>
      <c r="L318" s="38"/>
      <c r="M318" s="678"/>
      <c r="N318" s="152"/>
      <c r="O318" s="5"/>
      <c r="P318" s="5"/>
      <c r="Q318" s="11"/>
      <c r="R318" s="11"/>
      <c r="S318" s="11"/>
      <c r="T318" s="286"/>
      <c r="U318" s="11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11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  <c r="AY318" s="169"/>
    </row>
    <row r="319" spans="2:51" ht="12.75" customHeight="1">
      <c r="B319" s="102"/>
      <c r="C319" s="274" t="s">
        <v>234</v>
      </c>
      <c r="D319" s="1321"/>
      <c r="E319" s="66"/>
      <c r="F319" s="1427"/>
      <c r="G319" s="1427"/>
      <c r="H319" s="1428"/>
      <c r="I319" s="1429"/>
      <c r="J319" s="1429"/>
      <c r="L319" s="38"/>
      <c r="M319" s="7"/>
      <c r="N319" s="16"/>
      <c r="O319" s="5"/>
      <c r="P319" s="5"/>
      <c r="Q319" s="11"/>
      <c r="R319" s="11"/>
      <c r="S319" s="38"/>
      <c r="T319" s="7"/>
      <c r="U319" s="16"/>
      <c r="V319" s="255"/>
      <c r="W319" s="255"/>
      <c r="X319" s="255"/>
      <c r="Y319" s="151"/>
      <c r="Z319" s="255"/>
      <c r="AA319" s="255"/>
      <c r="AB319" s="1808"/>
      <c r="AC319" s="255"/>
      <c r="AD319" s="1817"/>
      <c r="AE319" s="1808"/>
      <c r="AF319" s="255"/>
      <c r="AG319" s="255"/>
      <c r="AH319" s="255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  <c r="AY319" s="169"/>
    </row>
    <row r="320" spans="2:51" ht="12.75" customHeight="1">
      <c r="B320" s="102"/>
      <c r="C320" s="1412" t="s">
        <v>561</v>
      </c>
      <c r="D320" s="1668">
        <v>200</v>
      </c>
      <c r="E320" s="373">
        <v>2.165</v>
      </c>
      <c r="F320" s="677">
        <v>5.5430000000000001</v>
      </c>
      <c r="G320" s="677">
        <v>10.62</v>
      </c>
      <c r="H320" s="411">
        <f t="shared" ref="H320" si="37">G320*4+F320*9+E320*4</f>
        <v>101.02699999999999</v>
      </c>
      <c r="I320" s="378">
        <v>14</v>
      </c>
      <c r="J320" s="1408" t="s">
        <v>589</v>
      </c>
      <c r="L320" s="38"/>
      <c r="M320" s="7"/>
      <c r="N320" s="16"/>
      <c r="O320" s="5"/>
      <c r="P320" s="5"/>
      <c r="Q320" s="11"/>
      <c r="R320" s="11"/>
      <c r="S320" s="180"/>
      <c r="T320" s="177"/>
      <c r="U320" s="155"/>
      <c r="V320" s="181"/>
      <c r="W320" s="181"/>
      <c r="X320" s="1034"/>
      <c r="Y320" s="300"/>
      <c r="Z320" s="181"/>
      <c r="AA320" s="299"/>
      <c r="AB320" s="299"/>
      <c r="AC320" s="299"/>
      <c r="AD320" s="299"/>
      <c r="AE320" s="299"/>
      <c r="AF320" s="299"/>
      <c r="AG320" s="299"/>
      <c r="AH320" s="29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  <c r="AY320" s="169"/>
    </row>
    <row r="321" spans="2:51" ht="14.25" customHeight="1">
      <c r="B321" s="102"/>
      <c r="C321" s="742" t="s">
        <v>738</v>
      </c>
      <c r="D321" s="1433">
        <v>100</v>
      </c>
      <c r="E321" s="373">
        <v>10.862</v>
      </c>
      <c r="F321" s="677">
        <v>7.375</v>
      </c>
      <c r="G321" s="677">
        <v>11.728</v>
      </c>
      <c r="H321" s="411">
        <f>G321*4+F321*9+E321*4</f>
        <v>156.73500000000001</v>
      </c>
      <c r="I321" s="378">
        <v>25</v>
      </c>
      <c r="J321" s="1342" t="s">
        <v>403</v>
      </c>
      <c r="L321" s="38"/>
      <c r="M321" s="7"/>
      <c r="N321" s="16"/>
      <c r="O321" s="5"/>
      <c r="P321" s="5"/>
      <c r="Q321" s="11"/>
      <c r="R321" s="11"/>
      <c r="S321" s="38"/>
      <c r="T321" s="7"/>
      <c r="U321" s="16"/>
      <c r="V321" s="181"/>
      <c r="W321" s="181"/>
      <c r="X321" s="181"/>
      <c r="Y321" s="300"/>
      <c r="Z321" s="181"/>
      <c r="AA321" s="181"/>
      <c r="AB321" s="694"/>
      <c r="AC321" s="181"/>
      <c r="AD321" s="181"/>
      <c r="AE321" s="181"/>
      <c r="AF321" s="181"/>
      <c r="AG321" s="181"/>
      <c r="AH321" s="29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  <c r="AY321" s="169"/>
    </row>
    <row r="322" spans="2:51">
      <c r="B322" s="102"/>
      <c r="C322" s="1113" t="s">
        <v>190</v>
      </c>
      <c r="D322" s="1409" t="s">
        <v>553</v>
      </c>
      <c r="E322" s="664">
        <v>2.0699999999999998</v>
      </c>
      <c r="F322" s="665">
        <v>6.1</v>
      </c>
      <c r="G322" s="666">
        <v>12</v>
      </c>
      <c r="H322" s="667">
        <f t="shared" ref="H322" si="38">G322*4+F322*9+E322*4</f>
        <v>111.18</v>
      </c>
      <c r="I322" s="1370">
        <v>33</v>
      </c>
      <c r="J322" s="1345" t="s">
        <v>698</v>
      </c>
      <c r="L322" s="38"/>
      <c r="M322" s="7"/>
      <c r="N322" s="16"/>
      <c r="O322" s="5"/>
      <c r="P322" s="5"/>
      <c r="Q322" s="11"/>
      <c r="R322" s="11"/>
      <c r="S322" s="38"/>
      <c r="T322" s="163"/>
      <c r="U322" s="16"/>
      <c r="V322" s="52"/>
      <c r="W322" s="52"/>
      <c r="X322" s="52"/>
      <c r="Y322" s="151"/>
      <c r="Z322" s="1706"/>
      <c r="AA322" s="254"/>
      <c r="AB322" s="254"/>
      <c r="AC322" s="254"/>
      <c r="AD322" s="694"/>
      <c r="AE322" s="254"/>
      <c r="AF322" s="254"/>
      <c r="AG322" s="694"/>
      <c r="AH322" s="255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  <c r="AY322" s="169"/>
    </row>
    <row r="323" spans="2:51" ht="13.5" customHeight="1">
      <c r="B323" s="102"/>
      <c r="C323" s="1406" t="s">
        <v>263</v>
      </c>
      <c r="D323" s="1407"/>
      <c r="E323" s="670">
        <v>1.548</v>
      </c>
      <c r="F323" s="671">
        <v>1.776</v>
      </c>
      <c r="G323" s="672">
        <v>2.8620000000000001</v>
      </c>
      <c r="H323" s="673">
        <f>G323*4+F323*9+E323*4</f>
        <v>33.624000000000002</v>
      </c>
      <c r="I323" s="1371"/>
      <c r="J323" s="1335" t="s">
        <v>147</v>
      </c>
      <c r="L323" s="38"/>
      <c r="M323" s="7"/>
      <c r="N323" s="16"/>
      <c r="O323" s="5"/>
      <c r="P323" s="5"/>
      <c r="Q323" s="11"/>
      <c r="R323" s="11"/>
      <c r="S323" s="183"/>
      <c r="T323" s="163"/>
      <c r="U323" s="155"/>
      <c r="V323" s="52"/>
      <c r="W323" s="52"/>
      <c r="X323" s="52"/>
      <c r="Y323" s="151"/>
      <c r="Z323" s="52"/>
      <c r="AA323" s="52"/>
      <c r="AB323" s="52"/>
      <c r="AC323" s="52"/>
      <c r="AD323" s="181"/>
      <c r="AE323" s="52"/>
      <c r="AF323" s="52"/>
      <c r="AG323" s="52"/>
      <c r="AH323" s="255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  <c r="AY323" s="169"/>
    </row>
    <row r="324" spans="2:51" ht="13.5" customHeight="1">
      <c r="B324" s="102"/>
      <c r="C324" s="1412" t="s">
        <v>229</v>
      </c>
      <c r="D324" s="1413">
        <v>200</v>
      </c>
      <c r="E324" s="373">
        <v>1</v>
      </c>
      <c r="F324" s="677">
        <v>0</v>
      </c>
      <c r="G324" s="677">
        <v>20.92</v>
      </c>
      <c r="H324" s="411">
        <f t="shared" ref="H324" si="39">G324*4+F324*9+E324*4</f>
        <v>87.68</v>
      </c>
      <c r="I324" s="1371">
        <v>49</v>
      </c>
      <c r="J324" s="1342" t="s">
        <v>9</v>
      </c>
      <c r="L324" s="37"/>
      <c r="M324" s="7"/>
      <c r="N324" s="16"/>
      <c r="O324" s="5"/>
      <c r="P324" s="5"/>
      <c r="Q324" s="11"/>
      <c r="R324" s="11"/>
      <c r="S324" s="183"/>
      <c r="T324" s="163"/>
      <c r="U324" s="16"/>
      <c r="V324" s="52"/>
      <c r="W324" s="52"/>
      <c r="X324" s="52"/>
      <c r="Y324" s="151"/>
      <c r="Z324" s="52"/>
      <c r="AA324" s="52"/>
      <c r="AB324" s="52"/>
      <c r="AC324" s="52"/>
      <c r="AD324" s="52"/>
      <c r="AE324" s="52"/>
      <c r="AF324" s="52"/>
      <c r="AG324" s="52"/>
      <c r="AH324" s="255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  <c r="AY324" s="169"/>
    </row>
    <row r="325" spans="2:51" ht="15" customHeight="1">
      <c r="B325" s="102"/>
      <c r="C325" s="1412" t="s">
        <v>11</v>
      </c>
      <c r="D325" s="1413">
        <v>30</v>
      </c>
      <c r="E325" s="679">
        <v>1.53</v>
      </c>
      <c r="F325" s="290">
        <v>0.255</v>
      </c>
      <c r="G325" s="290">
        <v>15.276999999999999</v>
      </c>
      <c r="H325" s="291">
        <f>G325*4+F325*9+E325*4</f>
        <v>69.522999999999996</v>
      </c>
      <c r="I325" s="1365">
        <v>43</v>
      </c>
      <c r="J325" s="1342" t="s">
        <v>10</v>
      </c>
      <c r="L325" s="38"/>
      <c r="M325" s="7"/>
      <c r="N325" s="16"/>
      <c r="O325" s="5"/>
      <c r="P325" s="5"/>
      <c r="Q325" s="11"/>
      <c r="R325" s="11"/>
      <c r="S325" s="40"/>
      <c r="T325" s="7"/>
      <c r="U325" s="16"/>
      <c r="V325" s="52"/>
      <c r="W325" s="254"/>
      <c r="X325" s="52"/>
      <c r="Y325" s="151"/>
      <c r="Z325" s="52"/>
      <c r="AA325" s="52"/>
      <c r="AB325" s="52"/>
      <c r="AC325" s="52"/>
      <c r="AD325" s="52"/>
      <c r="AE325" s="52"/>
      <c r="AF325" s="376"/>
      <c r="AG325" s="52"/>
      <c r="AH325" s="255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  <c r="AY325" s="169"/>
    </row>
    <row r="326" spans="2:51" ht="14.25" customHeight="1">
      <c r="B326" s="102"/>
      <c r="C326" s="1412" t="s">
        <v>15</v>
      </c>
      <c r="D326" s="1413">
        <v>20</v>
      </c>
      <c r="E326" s="958">
        <v>1.1299999999999999</v>
      </c>
      <c r="F326" s="689">
        <v>0.24</v>
      </c>
      <c r="G326" s="689">
        <v>9.0370000000000008</v>
      </c>
      <c r="H326" s="667">
        <f t="shared" ref="H326" si="40">G326*4+F326*9+E326*4</f>
        <v>42.828000000000003</v>
      </c>
      <c r="I326" s="1371">
        <v>42</v>
      </c>
      <c r="J326" s="1342" t="s">
        <v>10</v>
      </c>
      <c r="L326" s="37"/>
      <c r="M326" s="7"/>
      <c r="N326" s="5"/>
      <c r="O326" s="5"/>
      <c r="P326" s="5"/>
      <c r="Q326" s="11"/>
      <c r="R326" s="11"/>
      <c r="S326" s="169"/>
      <c r="T326" s="1841"/>
      <c r="U326" s="186"/>
      <c r="V326" s="168"/>
      <c r="W326" s="168"/>
      <c r="X326" s="168"/>
      <c r="Y326" s="370"/>
      <c r="Z326" s="168"/>
      <c r="AA326" s="168"/>
      <c r="AB326" s="370"/>
      <c r="AC326" s="168"/>
      <c r="AD326" s="985"/>
      <c r="AE326" s="370"/>
      <c r="AF326" s="168"/>
      <c r="AG326" s="168"/>
      <c r="AH326" s="153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  <c r="AY326" s="169"/>
    </row>
    <row r="327" spans="2:51" ht="15" thickBot="1">
      <c r="B327" s="104"/>
      <c r="C327" s="1414" t="s">
        <v>560</v>
      </c>
      <c r="D327" s="1415">
        <v>90</v>
      </c>
      <c r="E327" s="958">
        <v>0.36</v>
      </c>
      <c r="F327" s="688">
        <v>0.36</v>
      </c>
      <c r="G327" s="689">
        <v>8.82</v>
      </c>
      <c r="H327" s="1331">
        <f t="shared" ref="H327" si="41">G327*4+F327*9+E327*4</f>
        <v>39.96</v>
      </c>
      <c r="I327" s="1434">
        <v>45</v>
      </c>
      <c r="J327" s="1361" t="s">
        <v>544</v>
      </c>
      <c r="S327" s="155"/>
      <c r="T327" s="899"/>
      <c r="U327" s="162"/>
      <c r="V327" s="169"/>
      <c r="W327" s="169"/>
      <c r="X327" s="169"/>
      <c r="Y327" s="169"/>
      <c r="Z327" s="901"/>
      <c r="AA327" s="900"/>
      <c r="AB327" s="900"/>
      <c r="AC327" s="901"/>
      <c r="AD327" s="1842"/>
      <c r="AE327" s="900"/>
      <c r="AF327" s="900"/>
      <c r="AG327" s="901"/>
      <c r="AH327" s="901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  <c r="AY327" s="169"/>
    </row>
    <row r="328" spans="2:51" ht="15" thickBot="1">
      <c r="B328" s="1435" t="s">
        <v>525</v>
      </c>
      <c r="C328" s="42"/>
      <c r="D328" s="56"/>
      <c r="E328" s="1695">
        <f>SUM(E320:E327)</f>
        <v>20.665000000000003</v>
      </c>
      <c r="F328" s="1724">
        <f>SUM(F320:F327)</f>
        <v>21.648999999999997</v>
      </c>
      <c r="G328" s="1696">
        <f>SUM(G320:G327)</f>
        <v>91.26400000000001</v>
      </c>
      <c r="H328" s="1724">
        <f>SUM(H320:H327)</f>
        <v>642.55700000000002</v>
      </c>
      <c r="I328" s="1439" t="s">
        <v>501</v>
      </c>
      <c r="J328" s="1346"/>
      <c r="S328" s="169"/>
      <c r="T328" s="903"/>
      <c r="U328" s="169"/>
      <c r="V328" s="904"/>
      <c r="W328" s="904"/>
      <c r="X328" s="904"/>
      <c r="Y328" s="904"/>
      <c r="Z328" s="1843"/>
      <c r="AA328" s="904"/>
      <c r="AB328" s="904"/>
      <c r="AC328" s="904"/>
      <c r="AD328" s="898"/>
      <c r="AE328" s="898"/>
      <c r="AF328" s="904"/>
      <c r="AG328" s="904"/>
      <c r="AH328" s="905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  <c r="AY328" s="169"/>
    </row>
    <row r="329" spans="2:51" ht="15" thickBot="1">
      <c r="B329" s="41"/>
      <c r="C329" s="42" t="s">
        <v>675</v>
      </c>
      <c r="D329" s="43"/>
      <c r="E329" s="248">
        <f>E317+E328</f>
        <v>39.040000000000006</v>
      </c>
      <c r="F329" s="148">
        <f>F317+F328</f>
        <v>40.308999999999997</v>
      </c>
      <c r="G329" s="148">
        <f t="shared" ref="G329:H329" si="42">G317+G328</f>
        <v>177.46</v>
      </c>
      <c r="H329" s="417">
        <f t="shared" si="42"/>
        <v>1228.7809999999999</v>
      </c>
      <c r="I329" s="1748" t="s">
        <v>502</v>
      </c>
      <c r="J329" s="1323">
        <f>D320+D321+D324+D325+D326+D327+150</f>
        <v>790</v>
      </c>
      <c r="S329" s="169"/>
      <c r="T329" s="169"/>
      <c r="U329" s="186"/>
      <c r="V329" s="186"/>
      <c r="W329" s="186"/>
      <c r="X329" s="186"/>
      <c r="Y329" s="186"/>
      <c r="Z329" s="186"/>
      <c r="AA329" s="186"/>
      <c r="AB329" s="186"/>
      <c r="AC329" s="186"/>
      <c r="AD329" s="186"/>
      <c r="AE329" s="186"/>
      <c r="AF329" s="186"/>
      <c r="AG329" s="186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  <c r="AY329" s="169"/>
    </row>
    <row r="330" spans="2:51" ht="15" thickBot="1">
      <c r="B330" s="45"/>
      <c r="C330" s="46" t="s">
        <v>14</v>
      </c>
      <c r="D330" s="47"/>
      <c r="E330" s="415">
        <v>38.5</v>
      </c>
      <c r="F330" s="416">
        <v>39.5</v>
      </c>
      <c r="G330" s="701">
        <v>167.5</v>
      </c>
      <c r="H330" s="1662">
        <v>1175</v>
      </c>
      <c r="I330" s="1749" t="s">
        <v>665</v>
      </c>
      <c r="J330" s="1382"/>
      <c r="S330" s="169"/>
      <c r="T330" s="169"/>
      <c r="U330" s="186"/>
      <c r="V330" s="186"/>
      <c r="W330" s="186"/>
      <c r="X330" s="186"/>
      <c r="Y330" s="186"/>
      <c r="Z330" s="186"/>
      <c r="AA330" s="186"/>
      <c r="AB330" s="186"/>
      <c r="AC330" s="186"/>
      <c r="AD330" s="186"/>
      <c r="AE330" s="186"/>
      <c r="AF330" s="186"/>
      <c r="AG330" s="186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  <c r="AY330" s="169"/>
    </row>
    <row r="331" spans="2:51">
      <c r="S331" s="155"/>
      <c r="T331" s="1844"/>
      <c r="U331" s="1845"/>
      <c r="V331" s="198"/>
      <c r="W331" s="198"/>
      <c r="X331" s="198"/>
      <c r="Y331" s="350"/>
      <c r="Z331" s="350"/>
      <c r="AA331" s="1041"/>
      <c r="AB331" s="198"/>
      <c r="AC331" s="198"/>
      <c r="AD331" s="350"/>
      <c r="AE331" s="198"/>
      <c r="AF331" s="198"/>
      <c r="AG331" s="198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  <c r="AY331" s="169"/>
    </row>
    <row r="332" spans="2:51">
      <c r="S332" s="169"/>
      <c r="T332" s="1846"/>
      <c r="U332" s="1845"/>
      <c r="V332" s="909"/>
      <c r="W332" s="909"/>
      <c r="X332" s="909"/>
      <c r="Y332" s="909"/>
      <c r="Z332" s="909"/>
      <c r="AA332" s="909"/>
      <c r="AB332" s="909"/>
      <c r="AC332" s="909"/>
      <c r="AD332" s="909"/>
      <c r="AE332" s="909"/>
      <c r="AF332" s="909"/>
      <c r="AG332" s="909"/>
      <c r="AH332" s="90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  <c r="AY332" s="169"/>
    </row>
    <row r="333" spans="2:51">
      <c r="B333" s="11"/>
      <c r="C333" s="7"/>
      <c r="D333" s="16"/>
      <c r="E333" s="255"/>
      <c r="F333" s="255"/>
      <c r="G333" s="255"/>
      <c r="H333" s="151"/>
      <c r="I333" s="1716"/>
      <c r="J333" s="1671"/>
      <c r="S333" s="169"/>
      <c r="T333" s="1847"/>
      <c r="U333" s="1848"/>
      <c r="V333" s="169"/>
      <c r="W333" s="169"/>
      <c r="X333" s="169"/>
      <c r="Y333" s="169"/>
      <c r="Z333" s="1849"/>
      <c r="AA333" s="1850"/>
      <c r="AB333" s="1850"/>
      <c r="AC333" s="1850"/>
      <c r="AD333" s="1850"/>
      <c r="AE333" s="1850"/>
      <c r="AF333" s="1850"/>
      <c r="AG333" s="1850"/>
      <c r="AH333" s="184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  <c r="AY333" s="169"/>
    </row>
    <row r="334" spans="2:51">
      <c r="B334" s="11"/>
      <c r="C334" s="11"/>
      <c r="D334" s="5"/>
      <c r="E334" s="5"/>
      <c r="F334" s="5"/>
      <c r="G334" s="5"/>
      <c r="H334" s="5"/>
      <c r="I334" s="5"/>
      <c r="J334" s="5"/>
      <c r="S334" s="169"/>
      <c r="T334" s="693"/>
      <c r="U334" s="1845"/>
      <c r="V334" s="169"/>
      <c r="W334" s="169"/>
      <c r="X334" s="169"/>
      <c r="Y334" s="169"/>
      <c r="Z334" s="1851"/>
      <c r="AA334" s="1851"/>
      <c r="AB334" s="1851"/>
      <c r="AC334" s="1851"/>
      <c r="AD334" s="1851"/>
      <c r="AE334" s="1851"/>
      <c r="AF334" s="1851"/>
      <c r="AG334" s="1851"/>
      <c r="AH334" s="1851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  <c r="AY334" s="169"/>
    </row>
    <row r="335" spans="2:51">
      <c r="B335" s="11"/>
      <c r="C335" s="11"/>
      <c r="D335" s="5"/>
      <c r="E335" s="5"/>
      <c r="F335" s="5"/>
      <c r="G335" s="5"/>
      <c r="H335" s="5"/>
      <c r="I335" s="5"/>
      <c r="J335" s="5"/>
      <c r="S335" s="1852"/>
      <c r="T335" s="1853"/>
      <c r="U335" s="1854"/>
      <c r="V335" s="169"/>
      <c r="W335" s="169"/>
      <c r="X335" s="169"/>
      <c r="Y335" s="169"/>
      <c r="Z335" s="1843"/>
      <c r="AA335" s="904"/>
      <c r="AB335" s="904"/>
      <c r="AC335" s="904"/>
      <c r="AD335" s="898"/>
      <c r="AE335" s="898"/>
      <c r="AF335" s="904"/>
      <c r="AG335" s="904"/>
      <c r="AH335" s="905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  <c r="AY335" s="169"/>
    </row>
    <row r="336" spans="2:51">
      <c r="B336" s="1776"/>
      <c r="C336" s="7"/>
      <c r="D336" s="16"/>
      <c r="E336" s="52"/>
      <c r="F336" s="52"/>
      <c r="G336" s="52"/>
      <c r="H336" s="151"/>
      <c r="I336" s="1670"/>
      <c r="J336" s="1671"/>
      <c r="S336" s="169"/>
      <c r="T336" s="1855"/>
      <c r="U336" s="1845"/>
      <c r="V336" s="1791"/>
      <c r="W336" s="1791"/>
      <c r="X336" s="1791"/>
      <c r="Y336" s="1791"/>
      <c r="Z336" s="1791"/>
      <c r="AA336" s="1791"/>
      <c r="AB336" s="1791"/>
      <c r="AC336" s="1791"/>
      <c r="AD336" s="1791"/>
      <c r="AE336" s="1791"/>
      <c r="AF336" s="1791"/>
      <c r="AG336" s="1791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  <c r="AY336" s="169"/>
    </row>
    <row r="337" spans="2:51">
      <c r="B337" s="19"/>
      <c r="C337" s="7"/>
      <c r="D337" s="16"/>
      <c r="E337" s="52"/>
      <c r="F337" s="52"/>
      <c r="G337" s="52"/>
      <c r="H337" s="151"/>
      <c r="I337" s="1670"/>
      <c r="J337" s="1671"/>
      <c r="S337" s="169"/>
      <c r="T337" s="1856"/>
      <c r="U337" s="1857"/>
      <c r="V337" s="169"/>
      <c r="W337" s="169"/>
      <c r="X337" s="169"/>
      <c r="Y337" s="169"/>
      <c r="Z337" s="1858"/>
      <c r="AA337" s="1849"/>
      <c r="AB337" s="1849"/>
      <c r="AC337" s="1858"/>
      <c r="AD337" s="1850"/>
      <c r="AE337" s="1849"/>
      <c r="AF337" s="1849"/>
      <c r="AG337" s="1858"/>
      <c r="AH337" s="185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  <c r="AY337" s="169"/>
    </row>
    <row r="338" spans="2:51">
      <c r="S338" s="169"/>
      <c r="T338" s="169"/>
      <c r="U338" s="186"/>
      <c r="V338" s="186"/>
      <c r="W338" s="186"/>
      <c r="X338" s="186"/>
      <c r="Y338" s="186"/>
      <c r="Z338" s="186"/>
      <c r="AA338" s="186"/>
      <c r="AB338" s="186"/>
      <c r="AC338" s="186"/>
      <c r="AD338" s="186"/>
      <c r="AE338" s="186"/>
      <c r="AF338" s="186"/>
      <c r="AG338" s="186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  <c r="AY338" s="169"/>
    </row>
    <row r="339" spans="2:51">
      <c r="S339" s="169"/>
      <c r="T339" s="169"/>
      <c r="U339" s="186"/>
      <c r="V339" s="1834"/>
      <c r="W339" s="1834"/>
      <c r="X339" s="1834"/>
      <c r="Y339" s="1834"/>
      <c r="Z339" s="1835"/>
      <c r="AA339" s="1836"/>
      <c r="AB339" s="1836"/>
      <c r="AC339" s="1835"/>
      <c r="AD339" s="1836"/>
      <c r="AE339" s="1836"/>
      <c r="AF339" s="1834"/>
      <c r="AG339" s="1834"/>
      <c r="AH339" s="1835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  <c r="AY339" s="169"/>
    </row>
    <row r="340" spans="2:51">
      <c r="S340" s="169"/>
      <c r="T340" s="169"/>
      <c r="U340" s="186"/>
      <c r="V340" s="186"/>
      <c r="W340" s="186"/>
      <c r="X340" s="186"/>
      <c r="Y340" s="186"/>
      <c r="Z340" s="186"/>
      <c r="AA340" s="186"/>
      <c r="AB340" s="186"/>
      <c r="AC340" s="186"/>
      <c r="AD340" s="186"/>
      <c r="AE340" s="186"/>
      <c r="AF340" s="186"/>
      <c r="AG340" s="186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  <c r="AY340" s="169"/>
    </row>
    <row r="341" spans="2:51" ht="15" thickBot="1">
      <c r="S341" s="3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  <c r="AY341" s="169"/>
    </row>
    <row r="342" spans="2:51" ht="15" thickBot="1">
      <c r="B342" s="1374" t="s">
        <v>333</v>
      </c>
      <c r="C342" s="69"/>
      <c r="D342" s="1375"/>
      <c r="E342" s="743" t="s">
        <v>483</v>
      </c>
      <c r="F342" s="743"/>
      <c r="G342" s="743"/>
      <c r="H342" s="1351" t="s">
        <v>484</v>
      </c>
      <c r="I342" s="1376" t="s">
        <v>509</v>
      </c>
      <c r="J342" s="1377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  <c r="AY342" s="169"/>
    </row>
    <row r="343" spans="2:51">
      <c r="B343" s="73"/>
      <c r="C343" s="1378" t="s">
        <v>700</v>
      </c>
      <c r="D343" s="1379"/>
      <c r="E343" s="1380" t="s">
        <v>490</v>
      </c>
      <c r="F343" s="1355" t="s">
        <v>73</v>
      </c>
      <c r="G343" s="1355" t="s">
        <v>74</v>
      </c>
      <c r="H343" s="1353" t="s">
        <v>491</v>
      </c>
      <c r="I343" s="1246" t="s">
        <v>53</v>
      </c>
      <c r="J343" s="1381" t="s">
        <v>510</v>
      </c>
      <c r="S343" s="11"/>
      <c r="T343" s="11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11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  <c r="AY343" s="169"/>
    </row>
    <row r="344" spans="2:51" ht="15" thickBot="1">
      <c r="B344" s="67"/>
      <c r="C344" s="35"/>
      <c r="D344" s="1382"/>
      <c r="E344" s="1383" t="s">
        <v>6</v>
      </c>
      <c r="F344" s="1357" t="s">
        <v>7</v>
      </c>
      <c r="G344" s="1357" t="s">
        <v>8</v>
      </c>
      <c r="H344" s="1472" t="s">
        <v>494</v>
      </c>
      <c r="I344" s="1422"/>
      <c r="J344" s="1473" t="s">
        <v>511</v>
      </c>
      <c r="S344" s="11"/>
      <c r="T344" s="11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11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  <c r="AY344" s="169"/>
    </row>
    <row r="345" spans="2:51">
      <c r="B345" s="893"/>
      <c r="C345" s="252" t="s">
        <v>186</v>
      </c>
      <c r="D345" s="302">
        <v>1</v>
      </c>
      <c r="E345" s="929">
        <v>77</v>
      </c>
      <c r="F345" s="71">
        <v>79</v>
      </c>
      <c r="G345" s="72">
        <v>335</v>
      </c>
      <c r="H345" s="72">
        <v>2350</v>
      </c>
      <c r="I345" s="1474" t="s">
        <v>490</v>
      </c>
      <c r="J345" s="1475">
        <f>(E347-E349)*10</f>
        <v>7.2999999999012744E-3</v>
      </c>
      <c r="S345" s="11"/>
      <c r="T345" s="11"/>
      <c r="U345" s="11"/>
      <c r="V345" s="4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  <c r="AY345" s="169"/>
    </row>
    <row r="346" spans="2:51">
      <c r="B346" s="280"/>
      <c r="C346" s="253" t="s">
        <v>217</v>
      </c>
      <c r="D346" s="1384"/>
      <c r="E346" s="377"/>
      <c r="F346" s="930"/>
      <c r="G346" s="930"/>
      <c r="H346" s="930"/>
      <c r="I346" s="1385" t="s">
        <v>73</v>
      </c>
      <c r="J346" s="1386">
        <f>(F347-F349)*10</f>
        <v>2.5000000000829914E-3</v>
      </c>
      <c r="S346" s="61"/>
      <c r="T346" s="1529"/>
      <c r="U346" s="1529"/>
      <c r="V346" s="1837"/>
      <c r="W346" s="1529"/>
      <c r="X346" s="1529"/>
      <c r="Y346" s="1529"/>
      <c r="Z346" s="1529"/>
      <c r="AA346" s="1529"/>
      <c r="AB346" s="1529"/>
      <c r="AC346" s="1529"/>
      <c r="AD346" s="1837"/>
      <c r="AE346" s="1529"/>
      <c r="AF346" s="1529"/>
      <c r="AG346" s="1529"/>
      <c r="AH346" s="11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  <c r="AY346" s="169"/>
    </row>
    <row r="347" spans="2:51">
      <c r="B347" s="928" t="s">
        <v>261</v>
      </c>
      <c r="C347" s="1476" t="s">
        <v>699</v>
      </c>
      <c r="D347" s="700">
        <v>0.5</v>
      </c>
      <c r="E347" s="1800">
        <v>38.5</v>
      </c>
      <c r="F347" s="1801">
        <v>39.5</v>
      </c>
      <c r="G347" s="1802">
        <v>167.5</v>
      </c>
      <c r="H347" s="1803">
        <v>1175</v>
      </c>
      <c r="I347" s="1385" t="s">
        <v>74</v>
      </c>
      <c r="J347" s="1386">
        <f>(G347-G349)*10</f>
        <v>4.6000000000390173E-3</v>
      </c>
      <c r="S347" s="61"/>
      <c r="T347" s="57"/>
      <c r="U347" s="57"/>
      <c r="V347" s="1838"/>
      <c r="W347" s="57"/>
      <c r="X347" s="57"/>
      <c r="Y347" s="57"/>
      <c r="Z347" s="57"/>
      <c r="AA347" s="57"/>
      <c r="AB347" s="57"/>
      <c r="AC347" s="1838"/>
      <c r="AD347" s="57"/>
      <c r="AE347" s="57"/>
      <c r="AF347" s="57"/>
      <c r="AG347" s="57"/>
      <c r="AH347" s="11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  <c r="AY347" s="169"/>
    </row>
    <row r="348" spans="2:51">
      <c r="B348" s="73"/>
      <c r="C348" s="1387"/>
      <c r="D348" s="1388"/>
      <c r="E348" s="1371"/>
      <c r="F348" s="1799"/>
      <c r="G348" s="1799"/>
      <c r="H348" s="1799"/>
      <c r="I348" s="1477" t="s">
        <v>512</v>
      </c>
      <c r="J348" s="1478"/>
      <c r="S348" s="11"/>
      <c r="T348" s="57"/>
      <c r="U348" s="57"/>
      <c r="V348" s="152"/>
      <c r="W348" s="1838"/>
      <c r="X348" s="57"/>
      <c r="Y348" s="57"/>
      <c r="Z348" s="57"/>
      <c r="AA348" s="57"/>
      <c r="AB348" s="57"/>
      <c r="AC348" s="57"/>
      <c r="AD348" s="57"/>
      <c r="AE348" s="57"/>
      <c r="AF348" s="57"/>
      <c r="AG348" s="57"/>
      <c r="AH348" s="11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  <c r="AY348" s="169"/>
    </row>
    <row r="349" spans="2:51" ht="15" thickBot="1">
      <c r="B349" s="1389"/>
      <c r="C349" s="1390" t="s">
        <v>260</v>
      </c>
      <c r="D349" s="1391"/>
      <c r="E349" s="379">
        <f>(E82+E108+E138+E163+E199+E222+E250+E272+E304+E329)/10</f>
        <v>38.49927000000001</v>
      </c>
      <c r="F349" s="380">
        <f>(F82+F108+F138+F163+F199+F222+F250+F272+F304+F329)/10</f>
        <v>39.499749999999992</v>
      </c>
      <c r="G349" s="380">
        <f>(G82+G108+G138+G163+G199+G222+G250+G272+G304+G329)/10</f>
        <v>167.49954</v>
      </c>
      <c r="H349" s="381">
        <f>(H82+H108+H138+H163+H199+H222+H250+H272+H304+H329)/10</f>
        <v>1179.49299</v>
      </c>
      <c r="I349" s="1479" t="s">
        <v>494</v>
      </c>
      <c r="J349" s="1480">
        <f>(H347-H349)*10</f>
        <v>-44.929899999999634</v>
      </c>
      <c r="S349" s="11"/>
      <c r="T349" s="57"/>
      <c r="U349" s="57"/>
      <c r="V349" s="152"/>
      <c r="W349" s="57"/>
      <c r="X349" s="1838"/>
      <c r="Y349" s="57"/>
      <c r="Z349" s="57"/>
      <c r="AA349" s="57"/>
      <c r="AB349" s="57"/>
      <c r="AC349" s="57"/>
      <c r="AD349" s="57"/>
      <c r="AE349" s="57"/>
      <c r="AF349" s="1689"/>
      <c r="AG349" s="57"/>
      <c r="AH349" s="11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  <c r="AY349" s="169"/>
    </row>
    <row r="350" spans="2:51">
      <c r="D350"/>
      <c r="I350" s="647"/>
      <c r="J350" s="647"/>
      <c r="S350" s="11"/>
      <c r="T350" s="57"/>
      <c r="U350" s="57"/>
      <c r="V350" s="152"/>
      <c r="W350" s="57"/>
      <c r="X350" s="57"/>
      <c r="Y350" s="57"/>
      <c r="Z350" s="57"/>
      <c r="AA350" s="57"/>
      <c r="AB350" s="57"/>
      <c r="AC350" s="57"/>
      <c r="AD350" s="57"/>
      <c r="AE350" s="57"/>
      <c r="AF350" s="57"/>
      <c r="AG350" s="57"/>
      <c r="AH350" s="11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  <c r="AY350" s="169"/>
    </row>
    <row r="351" spans="2:51">
      <c r="I351" s="1481"/>
      <c r="J351" s="1481"/>
      <c r="S351" s="11"/>
      <c r="T351" s="57"/>
      <c r="U351" s="57"/>
      <c r="V351" s="152"/>
      <c r="W351" s="57"/>
      <c r="X351" s="1838"/>
      <c r="Y351" s="57"/>
      <c r="Z351" s="57"/>
      <c r="AA351" s="57"/>
      <c r="AB351" s="57"/>
      <c r="AC351" s="57"/>
      <c r="AD351" s="57"/>
      <c r="AE351" s="57"/>
      <c r="AF351" s="57"/>
      <c r="AG351" s="57"/>
      <c r="AH351" s="11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  <c r="AY351" s="169"/>
    </row>
    <row r="352" spans="2:51">
      <c r="I352" s="1392"/>
      <c r="J352" s="1393"/>
      <c r="S352" s="11"/>
      <c r="T352" s="57"/>
      <c r="U352" s="57"/>
      <c r="V352" s="152"/>
      <c r="W352" s="57"/>
      <c r="X352" s="57"/>
      <c r="Y352" s="57"/>
      <c r="Z352" s="57"/>
      <c r="AA352" s="57"/>
      <c r="AB352" s="57"/>
      <c r="AC352" s="57"/>
      <c r="AD352" s="57"/>
      <c r="AE352" s="57"/>
      <c r="AF352" s="57"/>
      <c r="AG352" s="57"/>
      <c r="AH352" s="11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  <c r="AY352" s="169"/>
    </row>
    <row r="353" spans="2:51">
      <c r="B353" s="2" t="s">
        <v>205</v>
      </c>
      <c r="D353"/>
      <c r="E353"/>
      <c r="F353"/>
      <c r="G353"/>
      <c r="H353" t="s">
        <v>206</v>
      </c>
      <c r="I353"/>
      <c r="J353"/>
      <c r="S353" s="11"/>
      <c r="T353" s="57"/>
      <c r="U353" s="57"/>
      <c r="V353" s="152"/>
      <c r="W353" s="57"/>
      <c r="X353" s="1838"/>
      <c r="Y353" s="57"/>
      <c r="Z353" s="57"/>
      <c r="AA353" s="57"/>
      <c r="AB353" s="57"/>
      <c r="AC353" s="57"/>
      <c r="AD353" s="57"/>
      <c r="AE353" s="57"/>
      <c r="AF353" s="57"/>
      <c r="AG353" s="57"/>
      <c r="AH353" s="11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  <c r="AY353" s="169"/>
    </row>
    <row r="354" spans="2:51">
      <c r="S354" s="11"/>
      <c r="T354" s="11"/>
      <c r="U354" s="5"/>
      <c r="V354" s="1839"/>
      <c r="W354" s="1839"/>
      <c r="X354" s="1840"/>
      <c r="Y354" s="1840"/>
      <c r="Z354" s="1840"/>
      <c r="AA354" s="1840"/>
      <c r="AB354" s="1840"/>
      <c r="AC354" s="1840"/>
      <c r="AD354" s="1840"/>
      <c r="AE354" s="1840"/>
      <c r="AF354" s="1840"/>
      <c r="AG354" s="1840"/>
      <c r="AH354" s="1840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  <c r="AY354" s="169"/>
    </row>
    <row r="355" spans="2:51">
      <c r="C355" t="s">
        <v>25</v>
      </c>
      <c r="D355"/>
      <c r="E355" s="6"/>
      <c r="F355"/>
      <c r="G355"/>
      <c r="H355"/>
      <c r="I355"/>
      <c r="J355"/>
      <c r="S355" s="11"/>
      <c r="T355" s="11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11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  <c r="AY355" s="169"/>
    </row>
    <row r="356" spans="2:51">
      <c r="B356" s="75">
        <v>1</v>
      </c>
      <c r="C356" s="1394" t="s">
        <v>513</v>
      </c>
      <c r="D356" s="76"/>
      <c r="E356" s="1394" t="s">
        <v>26</v>
      </c>
      <c r="F356" s="76"/>
      <c r="H356" s="76"/>
      <c r="I356" s="76"/>
      <c r="J356" s="76"/>
      <c r="S356" s="11"/>
      <c r="T356" s="11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11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  <c r="AY356" s="169"/>
    </row>
    <row r="357" spans="2:51">
      <c r="B357" s="75"/>
      <c r="C357" s="1395" t="s">
        <v>514</v>
      </c>
      <c r="D357" s="74"/>
      <c r="E357" s="1395" t="s">
        <v>27</v>
      </c>
      <c r="G357" s="74"/>
      <c r="H357" s="74"/>
      <c r="I357" s="74"/>
      <c r="J357" s="74"/>
      <c r="S357" s="11"/>
      <c r="T357" s="11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11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  <c r="AY357" s="169"/>
    </row>
    <row r="358" spans="2:51">
      <c r="C358" s="1395" t="s">
        <v>28</v>
      </c>
      <c r="D358" s="74"/>
      <c r="E358" s="644"/>
      <c r="G358" s="74"/>
      <c r="H358" s="74"/>
      <c r="I358" s="74"/>
      <c r="J358" s="74"/>
      <c r="S358" s="11"/>
      <c r="T358" s="11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11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  <c r="AY358" s="169"/>
    </row>
    <row r="359" spans="2:51">
      <c r="C359" s="1395" t="s">
        <v>29</v>
      </c>
      <c r="D359" s="74"/>
      <c r="E359" s="79"/>
      <c r="F359" s="74"/>
      <c r="G359" s="74"/>
      <c r="H359" s="1394" t="s">
        <v>515</v>
      </c>
      <c r="I359" s="74"/>
      <c r="J359" s="74"/>
      <c r="S359" s="11"/>
      <c r="T359" s="11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11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  <c r="AY359" s="169"/>
    </row>
    <row r="360" spans="2:51">
      <c r="B360">
        <v>2</v>
      </c>
      <c r="C360" s="74" t="s">
        <v>30</v>
      </c>
      <c r="D360" s="74"/>
      <c r="E360" s="79"/>
      <c r="F360" s="74" t="s">
        <v>31</v>
      </c>
      <c r="G360" s="74"/>
      <c r="H360" s="74"/>
      <c r="I360" s="74"/>
      <c r="J360" s="74"/>
      <c r="S360" s="11"/>
      <c r="T360" s="11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11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  <c r="AY360" s="169"/>
    </row>
    <row r="361" spans="2:51">
      <c r="C361" s="74" t="s">
        <v>32</v>
      </c>
      <c r="D361" s="74"/>
      <c r="E361" s="79"/>
      <c r="F361" s="74"/>
      <c r="G361" s="78"/>
      <c r="H361" s="74"/>
      <c r="I361" s="74"/>
      <c r="J361" s="74"/>
      <c r="S361" s="11"/>
      <c r="T361" s="11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11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  <c r="AY361" s="169"/>
    </row>
    <row r="362" spans="2:51">
      <c r="B362">
        <v>3</v>
      </c>
      <c r="C362" s="74" t="s">
        <v>33</v>
      </c>
      <c r="D362" s="74"/>
      <c r="E362" s="79"/>
      <c r="F362" s="74"/>
      <c r="G362" s="74"/>
      <c r="H362" s="74"/>
      <c r="I362" s="74"/>
      <c r="J362" s="74"/>
      <c r="S362" s="11"/>
      <c r="T362" s="11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11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  <c r="AY362" s="169"/>
    </row>
    <row r="363" spans="2:51">
      <c r="C363" s="74" t="s">
        <v>34</v>
      </c>
      <c r="D363" s="74"/>
      <c r="E363" s="79"/>
      <c r="F363" s="74"/>
      <c r="G363" s="78"/>
      <c r="H363" s="74"/>
      <c r="I363" s="74"/>
      <c r="J363" s="74"/>
      <c r="S363" s="11"/>
      <c r="T363" s="11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11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  <c r="AY363" s="169"/>
    </row>
    <row r="364" spans="2:51">
      <c r="S364" s="11"/>
      <c r="T364" s="11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11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  <c r="AY364" s="169"/>
    </row>
    <row r="365" spans="2:51">
      <c r="S365" s="11"/>
      <c r="T365" s="11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11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  <c r="AY365" s="169"/>
    </row>
    <row r="366" spans="2:51">
      <c r="B366" s="257"/>
      <c r="C366" s="169"/>
      <c r="D366" s="186"/>
      <c r="E366" s="186"/>
      <c r="F366" s="186"/>
      <c r="G366" s="186"/>
      <c r="H366" s="186"/>
      <c r="I366" s="186"/>
      <c r="J366" s="186"/>
      <c r="K366" s="186"/>
      <c r="S366" s="11"/>
      <c r="T366" s="11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11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  <c r="AY366" s="169"/>
    </row>
    <row r="367" spans="2:51">
      <c r="B367" s="1793"/>
      <c r="C367" s="163"/>
      <c r="D367" s="155"/>
      <c r="E367" s="181"/>
      <c r="F367" s="181"/>
      <c r="G367" s="181"/>
      <c r="H367" s="300"/>
      <c r="I367" s="1791"/>
      <c r="J367" s="1784"/>
      <c r="K367" s="186"/>
      <c r="R367" s="11"/>
      <c r="S367" s="11"/>
      <c r="T367" s="11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11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  <c r="AY367" s="169"/>
    </row>
    <row r="368" spans="2:51">
      <c r="B368" s="1683"/>
      <c r="C368" s="169"/>
      <c r="D368" s="162"/>
      <c r="E368" s="1684"/>
      <c r="F368" s="1685"/>
      <c r="G368" s="1686"/>
      <c r="H368" s="1686"/>
      <c r="I368" s="351"/>
      <c r="J368" s="368"/>
      <c r="K368" s="186"/>
      <c r="R368" s="11"/>
      <c r="S368" s="11"/>
      <c r="T368" s="11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11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  <c r="AY368" s="169"/>
    </row>
    <row r="369" spans="2:51">
      <c r="B369" s="169"/>
      <c r="C369" s="169"/>
      <c r="D369" s="186"/>
      <c r="E369" s="186"/>
      <c r="F369" s="186"/>
      <c r="G369" s="186"/>
      <c r="H369" s="186"/>
      <c r="I369" s="365"/>
      <c r="J369" s="298"/>
      <c r="K369" s="186"/>
      <c r="R369" s="11"/>
      <c r="S369" s="11"/>
      <c r="T369" s="11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11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  <c r="AY369" s="169"/>
    </row>
    <row r="370" spans="2:51">
      <c r="B370" s="169"/>
      <c r="C370" s="298"/>
      <c r="D370" s="169"/>
      <c r="E370" s="186"/>
      <c r="F370" s="186"/>
      <c r="G370" s="186"/>
      <c r="H370" s="186"/>
      <c r="I370" s="186"/>
      <c r="J370" s="186"/>
      <c r="K370" s="186"/>
      <c r="R370" s="11"/>
      <c r="S370" s="11"/>
      <c r="T370" s="11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11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  <c r="AY370" s="169"/>
    </row>
    <row r="371" spans="2:51">
      <c r="B371" s="169"/>
      <c r="C371" s="163"/>
      <c r="D371" s="155"/>
      <c r="E371" s="181"/>
      <c r="F371" s="181"/>
      <c r="G371" s="181"/>
      <c r="H371" s="300"/>
      <c r="I371" s="257"/>
      <c r="J371" s="1782"/>
      <c r="K371" s="186"/>
      <c r="R371" s="11"/>
      <c r="S371" s="11"/>
      <c r="T371" s="11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11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  <c r="AY371" s="169"/>
    </row>
    <row r="372" spans="2:51">
      <c r="B372" s="169"/>
      <c r="C372" s="375"/>
      <c r="D372" s="153"/>
      <c r="E372" s="181"/>
      <c r="F372" s="181"/>
      <c r="G372" s="181"/>
      <c r="H372" s="300"/>
      <c r="I372" s="257"/>
      <c r="J372" s="1783"/>
      <c r="K372" s="186"/>
      <c r="R372" s="11"/>
      <c r="S372" s="11"/>
      <c r="T372" s="11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11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  <c r="AY372" s="169"/>
    </row>
    <row r="373" spans="2:51">
      <c r="B373" s="169"/>
      <c r="C373" s="163"/>
      <c r="D373" s="155"/>
      <c r="E373" s="181"/>
      <c r="F373" s="694"/>
      <c r="G373" s="181"/>
      <c r="H373" s="300"/>
      <c r="I373" s="257"/>
      <c r="J373" s="1784"/>
      <c r="K373" s="186"/>
      <c r="R373" s="11"/>
      <c r="S373" s="11"/>
      <c r="T373" s="11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11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  <c r="AY373" s="169"/>
    </row>
    <row r="374" spans="2:51">
      <c r="B374" s="1683"/>
      <c r="C374" s="899"/>
      <c r="D374" s="162"/>
      <c r="E374" s="1684"/>
      <c r="F374" s="1685"/>
      <c r="G374" s="1686"/>
      <c r="H374" s="1686"/>
      <c r="I374" s="351"/>
      <c r="J374" s="368"/>
      <c r="K374" s="186"/>
      <c r="R374" s="11"/>
      <c r="S374" s="11"/>
      <c r="T374" s="11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11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  <c r="AY374" s="169"/>
    </row>
    <row r="375" spans="2:51">
      <c r="B375" s="155"/>
      <c r="C375" s="899"/>
      <c r="D375" s="162"/>
      <c r="E375" s="901"/>
      <c r="F375" s="901"/>
      <c r="G375" s="901"/>
      <c r="H375" s="901"/>
      <c r="I375" s="365"/>
      <c r="J375" s="298"/>
      <c r="K375" s="186"/>
      <c r="R375" s="11"/>
      <c r="S375" s="11"/>
      <c r="T375" s="286"/>
      <c r="U375" s="11"/>
      <c r="V375" s="52"/>
      <c r="W375" s="52"/>
      <c r="X375" s="52"/>
      <c r="Y375" s="151"/>
      <c r="Z375" s="52"/>
      <c r="AA375" s="52"/>
      <c r="AB375" s="52"/>
      <c r="AC375" s="52"/>
      <c r="AD375" s="181"/>
      <c r="AE375" s="52"/>
      <c r="AF375" s="52"/>
      <c r="AG375" s="52"/>
      <c r="AH375" s="255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  <c r="AY375" s="169"/>
    </row>
    <row r="376" spans="2:51">
      <c r="B376" s="169"/>
      <c r="C376" s="903"/>
      <c r="D376" s="169"/>
      <c r="E376" s="904"/>
      <c r="F376" s="904"/>
      <c r="G376" s="898"/>
      <c r="H376" s="898"/>
      <c r="I376" s="365"/>
      <c r="J376" s="186"/>
      <c r="K376" s="186"/>
      <c r="R376" s="11"/>
      <c r="S376" s="38"/>
      <c r="T376" s="163"/>
      <c r="U376" s="16"/>
      <c r="V376" s="52"/>
      <c r="W376" s="52"/>
      <c r="X376" s="52"/>
      <c r="Y376" s="151"/>
      <c r="Z376" s="52"/>
      <c r="AA376" s="52"/>
      <c r="AB376" s="52"/>
      <c r="AC376" s="52"/>
      <c r="AD376" s="181"/>
      <c r="AE376" s="52"/>
      <c r="AF376" s="52"/>
      <c r="AG376" s="52"/>
      <c r="AH376" s="255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  <c r="AY376" s="169"/>
    </row>
    <row r="377" spans="2:51">
      <c r="B377" s="169"/>
      <c r="C377" s="169"/>
      <c r="D377" s="186"/>
      <c r="E377" s="186"/>
      <c r="F377" s="186"/>
      <c r="G377" s="186"/>
      <c r="H377" s="186"/>
      <c r="I377" s="186"/>
      <c r="J377" s="186"/>
      <c r="K377" s="186"/>
      <c r="R377" s="11"/>
      <c r="S377" s="297"/>
      <c r="T377" s="168"/>
      <c r="U377" s="152"/>
      <c r="V377" s="52"/>
      <c r="W377" s="254"/>
      <c r="X377" s="52"/>
      <c r="Y377" s="151"/>
      <c r="Z377" s="52"/>
      <c r="AA377" s="52"/>
      <c r="AB377" s="52"/>
      <c r="AC377" s="52"/>
      <c r="AD377" s="52"/>
      <c r="AE377" s="52"/>
      <c r="AF377" s="376"/>
      <c r="AG377" s="52"/>
      <c r="AH377" s="255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  <c r="AY377" s="169"/>
    </row>
    <row r="378" spans="2:51">
      <c r="B378" s="1785"/>
      <c r="C378" s="169"/>
      <c r="D378" s="1786"/>
      <c r="E378" s="308"/>
      <c r="F378" s="308"/>
      <c r="G378" s="308"/>
      <c r="H378" s="1786"/>
      <c r="I378" s="1786"/>
      <c r="J378" s="1787"/>
      <c r="K378" s="186"/>
      <c r="R378" s="169"/>
      <c r="S378" s="244"/>
      <c r="T378" s="163"/>
      <c r="U378" s="155"/>
      <c r="V378" s="181"/>
      <c r="W378" s="694"/>
      <c r="X378" s="181"/>
      <c r="Y378" s="300"/>
      <c r="Z378" s="181"/>
      <c r="AA378" s="181"/>
      <c r="AB378" s="181"/>
      <c r="AC378" s="181"/>
      <c r="AD378" s="181"/>
      <c r="AE378" s="181"/>
      <c r="AF378" s="383"/>
      <c r="AG378" s="181"/>
      <c r="AH378" s="29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  <c r="AY378" s="169"/>
    </row>
    <row r="379" spans="2:51">
      <c r="B379" s="301"/>
      <c r="C379" s="355"/>
      <c r="D379" s="301"/>
      <c r="E379" s="1788"/>
      <c r="F379" s="1788"/>
      <c r="G379" s="1788"/>
      <c r="H379" s="301"/>
      <c r="I379" s="1789"/>
      <c r="J379" s="614"/>
      <c r="K379" s="186"/>
      <c r="R379" s="169"/>
      <c r="S379" s="155"/>
      <c r="T379" s="899"/>
      <c r="U379" s="162"/>
      <c r="V379" s="897"/>
      <c r="W379" s="897"/>
      <c r="X379" s="897"/>
      <c r="Y379" s="900"/>
      <c r="Z379" s="897"/>
      <c r="AA379" s="901"/>
      <c r="AB379" s="900"/>
      <c r="AC379" s="902"/>
      <c r="AD379" s="897"/>
      <c r="AE379" s="900"/>
      <c r="AF379" s="897"/>
      <c r="AG379" s="897"/>
      <c r="AH379" s="897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  <c r="AY379" s="169"/>
    </row>
    <row r="380" spans="2:51">
      <c r="B380" s="1788"/>
      <c r="C380" s="346"/>
      <c r="D380" s="355"/>
      <c r="E380" s="1790"/>
      <c r="F380" s="1790"/>
      <c r="G380" s="1790"/>
      <c r="H380" s="355"/>
      <c r="I380" s="614"/>
      <c r="J380" s="614"/>
      <c r="K380" s="186"/>
      <c r="R380" s="169"/>
      <c r="S380" s="169"/>
      <c r="T380" s="903"/>
      <c r="U380" s="169"/>
      <c r="V380" s="904"/>
      <c r="W380" s="904"/>
      <c r="X380" s="905"/>
      <c r="Y380" s="898"/>
      <c r="Z380" s="905"/>
      <c r="AA380" s="904"/>
      <c r="AB380" s="898"/>
      <c r="AC380" s="905"/>
      <c r="AD380" s="898"/>
      <c r="AE380" s="904"/>
      <c r="AF380" s="904"/>
      <c r="AG380" s="905"/>
      <c r="AH380" s="906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  <c r="AY380" s="169"/>
    </row>
    <row r="381" spans="2:51">
      <c r="B381" s="169"/>
      <c r="C381" s="298"/>
      <c r="D381" s="155"/>
      <c r="E381" s="181"/>
      <c r="F381" s="181"/>
      <c r="G381" s="181"/>
      <c r="H381" s="300"/>
      <c r="I381" s="1791"/>
      <c r="J381" s="1792"/>
      <c r="K381" s="186"/>
      <c r="R381" s="169"/>
      <c r="S381" s="169"/>
      <c r="T381" s="169"/>
      <c r="U381" s="186"/>
      <c r="V381" s="186"/>
      <c r="W381" s="186"/>
      <c r="X381" s="186"/>
      <c r="Y381" s="186"/>
      <c r="Z381" s="186"/>
      <c r="AA381" s="186"/>
      <c r="AB381" s="186"/>
      <c r="AC381" s="186"/>
      <c r="AD381" s="186"/>
      <c r="AE381" s="186"/>
      <c r="AF381" s="186"/>
      <c r="AG381" s="186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  <c r="AY381" s="169"/>
    </row>
    <row r="382" spans="2:51">
      <c r="B382" s="257"/>
      <c r="C382" s="169"/>
      <c r="D382" s="186"/>
      <c r="E382" s="186"/>
      <c r="F382" s="186"/>
      <c r="G382" s="186"/>
      <c r="H382" s="186"/>
      <c r="I382" s="186"/>
      <c r="J382" s="186"/>
      <c r="K382" s="186"/>
      <c r="R382" s="169"/>
      <c r="S382" s="169"/>
      <c r="T382" s="169"/>
      <c r="U382" s="186"/>
      <c r="V382" s="186"/>
      <c r="W382" s="186"/>
      <c r="X382" s="186"/>
      <c r="Y382" s="186"/>
      <c r="Z382" s="186"/>
      <c r="AA382" s="186"/>
      <c r="AB382" s="186"/>
      <c r="AC382" s="186"/>
      <c r="AD382" s="186"/>
      <c r="AE382" s="186"/>
      <c r="AF382" s="186"/>
      <c r="AG382" s="186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  <c r="AY382" s="169"/>
    </row>
    <row r="383" spans="2:51">
      <c r="B383" s="1793"/>
      <c r="C383" s="169"/>
      <c r="D383" s="186"/>
      <c r="E383" s="186"/>
      <c r="F383" s="186"/>
      <c r="G383" s="186"/>
      <c r="H383" s="186"/>
      <c r="I383" s="186"/>
      <c r="J383" s="186"/>
      <c r="K383" s="186"/>
      <c r="R383" s="11"/>
      <c r="S383" s="11"/>
      <c r="T383" s="11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11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  <c r="AY383" s="169"/>
    </row>
    <row r="384" spans="2:51">
      <c r="B384" s="169"/>
      <c r="C384" s="169"/>
      <c r="D384" s="186"/>
      <c r="E384" s="186"/>
      <c r="F384" s="186"/>
      <c r="G384" s="186"/>
      <c r="H384" s="186"/>
      <c r="I384" s="186"/>
      <c r="J384" s="186"/>
      <c r="K384" s="186"/>
      <c r="R384" s="11"/>
      <c r="S384" s="11"/>
      <c r="T384" s="11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11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  <c r="AY384" s="169"/>
    </row>
    <row r="385" spans="2:51" ht="15.6">
      <c r="B385" s="1794"/>
      <c r="C385" s="169"/>
      <c r="D385" s="186"/>
      <c r="E385" s="186"/>
      <c r="F385" s="186"/>
      <c r="G385" s="186"/>
      <c r="H385" s="186"/>
      <c r="I385" s="186"/>
      <c r="J385" s="186"/>
      <c r="K385" s="186"/>
      <c r="S385" s="11"/>
      <c r="T385" s="11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11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  <c r="AY385" s="169"/>
    </row>
    <row r="386" spans="2:51">
      <c r="B386" s="1795"/>
      <c r="C386" s="169"/>
      <c r="D386" s="186"/>
      <c r="E386" s="186"/>
      <c r="F386" s="186"/>
      <c r="G386" s="186"/>
      <c r="H386" s="186"/>
      <c r="I386" s="186"/>
      <c r="J386" s="186"/>
      <c r="K386" s="186"/>
      <c r="S386" s="11"/>
      <c r="T386" s="11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11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  <c r="AY386" s="169"/>
    </row>
    <row r="387" spans="2:51">
      <c r="B387" s="169"/>
      <c r="C387" s="169"/>
      <c r="D387" s="186"/>
      <c r="E387" s="186"/>
      <c r="F387" s="186"/>
      <c r="G387" s="186"/>
      <c r="H387" s="186"/>
      <c r="I387" s="186"/>
      <c r="J387" s="186"/>
      <c r="K387" s="186"/>
      <c r="S387" s="11"/>
      <c r="T387" s="11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11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  <c r="AY387" s="169"/>
    </row>
    <row r="388" spans="2:51">
      <c r="B388" s="169"/>
      <c r="C388" s="169"/>
      <c r="D388" s="186"/>
      <c r="E388" s="186"/>
      <c r="F388" s="186"/>
      <c r="G388" s="186"/>
      <c r="H388" s="186"/>
      <c r="I388" s="186"/>
      <c r="J388" s="186"/>
      <c r="K388" s="186"/>
      <c r="S388" s="11"/>
      <c r="T388" s="11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11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  <c r="AY388" s="169"/>
    </row>
    <row r="389" spans="2:51">
      <c r="B389" s="1683"/>
      <c r="C389" s="169"/>
      <c r="D389" s="162"/>
      <c r="E389" s="1684"/>
      <c r="F389" s="1685"/>
      <c r="G389" s="1686"/>
      <c r="H389" s="1686"/>
      <c r="I389" s="351"/>
      <c r="J389" s="368"/>
      <c r="K389" s="186"/>
      <c r="S389" s="11"/>
      <c r="T389" s="11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11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  <c r="AY389" s="169"/>
    </row>
    <row r="390" spans="2:51">
      <c r="B390" s="169"/>
      <c r="C390" s="169"/>
      <c r="D390" s="186"/>
      <c r="E390" s="186"/>
      <c r="F390" s="186"/>
      <c r="G390" s="186"/>
      <c r="H390" s="186"/>
      <c r="I390" s="365"/>
      <c r="J390" s="298"/>
      <c r="K390" s="186"/>
      <c r="S390" s="11"/>
      <c r="T390" s="11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11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  <c r="AY390" s="169"/>
    </row>
    <row r="391" spans="2:51">
      <c r="B391" s="169"/>
      <c r="C391" s="298"/>
      <c r="D391" s="169"/>
      <c r="E391" s="186"/>
      <c r="F391" s="186"/>
      <c r="G391" s="186"/>
      <c r="H391" s="186"/>
      <c r="I391" s="186"/>
      <c r="J391" s="186"/>
      <c r="K391" s="186"/>
      <c r="S391" s="11"/>
      <c r="T391" s="11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11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  <c r="AY391" s="169"/>
    </row>
    <row r="392" spans="2:51">
      <c r="B392" s="169"/>
      <c r="C392" s="163"/>
      <c r="D392" s="155"/>
      <c r="E392" s="181"/>
      <c r="F392" s="181"/>
      <c r="G392" s="181"/>
      <c r="H392" s="300"/>
      <c r="I392" s="257"/>
      <c r="J392" s="1782"/>
      <c r="K392" s="186"/>
      <c r="S392" s="11"/>
      <c r="T392" s="11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11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  <c r="AY392" s="169"/>
    </row>
    <row r="393" spans="2:51">
      <c r="B393" s="169"/>
      <c r="C393" s="163"/>
      <c r="D393" s="155"/>
      <c r="E393" s="181"/>
      <c r="F393" s="181"/>
      <c r="G393" s="181"/>
      <c r="H393" s="300"/>
      <c r="I393" s="257"/>
      <c r="J393" s="1782"/>
      <c r="K393" s="186"/>
      <c r="S393" s="11"/>
      <c r="T393" s="11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11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  <c r="AY393" s="169"/>
    </row>
    <row r="394" spans="2:51">
      <c r="B394" s="1683"/>
      <c r="C394" s="899"/>
      <c r="D394" s="162"/>
      <c r="E394" s="1684"/>
      <c r="F394" s="1685"/>
      <c r="G394" s="1686"/>
      <c r="H394" s="1686"/>
      <c r="I394" s="351"/>
      <c r="J394" s="368"/>
      <c r="K394" s="186"/>
      <c r="S394" s="11"/>
      <c r="T394" s="11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11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  <c r="AY394" s="169"/>
    </row>
    <row r="395" spans="2:51">
      <c r="B395" s="155"/>
      <c r="C395" s="899"/>
      <c r="D395" s="162"/>
      <c r="E395" s="901"/>
      <c r="F395" s="901"/>
      <c r="G395" s="901"/>
      <c r="H395" s="901"/>
      <c r="I395" s="365"/>
      <c r="J395" s="298"/>
      <c r="K395" s="186"/>
      <c r="S395" s="11"/>
      <c r="T395" s="11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11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  <c r="AY395" s="169"/>
    </row>
    <row r="396" spans="2:51">
      <c r="B396" s="169"/>
      <c r="C396" s="903"/>
      <c r="D396" s="169"/>
      <c r="E396" s="904"/>
      <c r="F396" s="904"/>
      <c r="G396" s="898"/>
      <c r="H396" s="898"/>
      <c r="I396" s="365"/>
      <c r="J396" s="186"/>
      <c r="K396" s="186"/>
      <c r="S396" s="11"/>
      <c r="T396" s="11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11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  <c r="AY396" s="169"/>
    </row>
    <row r="397" spans="2:51">
      <c r="B397" s="169"/>
      <c r="C397" s="169"/>
      <c r="D397" s="186"/>
      <c r="E397" s="186"/>
      <c r="F397" s="186"/>
      <c r="G397" s="186"/>
      <c r="H397" s="186"/>
      <c r="I397" s="186"/>
      <c r="J397" s="186"/>
      <c r="K397" s="186"/>
      <c r="S397" s="11"/>
      <c r="T397" s="11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11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  <c r="AY397" s="169"/>
    </row>
    <row r="398" spans="2:51">
      <c r="B398" s="169"/>
      <c r="C398" s="169"/>
      <c r="D398" s="186"/>
      <c r="E398" s="186"/>
      <c r="F398" s="186"/>
      <c r="G398" s="186"/>
      <c r="H398" s="186"/>
      <c r="I398" s="186"/>
      <c r="J398" s="186"/>
      <c r="K398" s="186"/>
      <c r="S398" s="11"/>
      <c r="T398" s="11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11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  <c r="AY398" s="169"/>
    </row>
    <row r="399" spans="2:51">
      <c r="B399" s="1036"/>
      <c r="C399" s="169"/>
      <c r="D399" s="186"/>
      <c r="E399" s="186"/>
      <c r="F399" s="186"/>
      <c r="G399" s="186"/>
      <c r="H399" s="186"/>
      <c r="I399" s="186"/>
      <c r="J399" s="186"/>
      <c r="K399" s="186"/>
      <c r="S399" s="11"/>
      <c r="T399" s="11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11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  <c r="AY399" s="169"/>
    </row>
    <row r="400" spans="2:51">
      <c r="B400" s="198"/>
      <c r="C400" s="169"/>
      <c r="D400" s="186"/>
      <c r="E400" s="368"/>
      <c r="F400" s="186"/>
      <c r="G400" s="186"/>
      <c r="H400" s="186"/>
      <c r="I400" s="186"/>
      <c r="J400" s="1796"/>
      <c r="K400" s="186"/>
      <c r="S400" s="11"/>
      <c r="T400" s="11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11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  <c r="AY400" s="169"/>
    </row>
    <row r="401" spans="2:51">
      <c r="B401" s="169"/>
      <c r="C401" s="169"/>
      <c r="D401" s="186"/>
      <c r="E401" s="186"/>
      <c r="F401" s="186"/>
      <c r="G401" s="186"/>
      <c r="H401" s="186"/>
      <c r="I401" s="186"/>
      <c r="J401" s="186"/>
      <c r="K401" s="186"/>
      <c r="S401" s="11"/>
      <c r="T401" s="11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11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  <c r="AY401" s="169"/>
    </row>
    <row r="402" spans="2:51">
      <c r="B402" s="1785"/>
      <c r="C402" s="169"/>
      <c r="D402" s="1786"/>
      <c r="E402" s="308"/>
      <c r="F402" s="308"/>
      <c r="G402" s="308"/>
      <c r="H402" s="1786"/>
      <c r="I402" s="1786"/>
      <c r="J402" s="1787"/>
      <c r="K402" s="186"/>
      <c r="S402" s="11"/>
      <c r="T402" s="11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11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  <c r="AY402" s="169"/>
    </row>
    <row r="403" spans="2:51">
      <c r="B403" s="301"/>
      <c r="C403" s="355"/>
      <c r="D403" s="301"/>
      <c r="E403" s="1788"/>
      <c r="F403" s="1788"/>
      <c r="G403" s="1788"/>
      <c r="H403" s="301"/>
      <c r="I403" s="1789"/>
      <c r="J403" s="614"/>
      <c r="K403" s="186"/>
      <c r="S403" s="11"/>
      <c r="T403" s="11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11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  <c r="AY403" s="169"/>
    </row>
    <row r="404" spans="2:51">
      <c r="B404" s="1788"/>
      <c r="C404" s="346"/>
      <c r="D404" s="355"/>
      <c r="E404" s="1790"/>
      <c r="F404" s="1790"/>
      <c r="G404" s="1790"/>
      <c r="H404" s="355"/>
      <c r="I404" s="614"/>
      <c r="J404" s="614"/>
      <c r="K404" s="186"/>
      <c r="S404" s="11"/>
      <c r="T404" s="11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11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  <c r="AY404" s="169"/>
    </row>
    <row r="405" spans="2:51">
      <c r="B405" s="169"/>
      <c r="C405" s="298"/>
      <c r="D405" s="155"/>
      <c r="E405" s="181"/>
      <c r="F405" s="181"/>
      <c r="G405" s="181"/>
      <c r="H405" s="300"/>
      <c r="I405" s="1791"/>
      <c r="J405" s="1792"/>
      <c r="K405" s="186"/>
      <c r="S405" s="11"/>
      <c r="T405" s="11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11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  <c r="AY405" s="169"/>
    </row>
    <row r="406" spans="2:51">
      <c r="B406" s="257"/>
      <c r="C406" s="163"/>
      <c r="D406" s="155"/>
      <c r="E406" s="181"/>
      <c r="F406" s="181"/>
      <c r="G406" s="181"/>
      <c r="H406" s="300"/>
      <c r="I406" s="1797"/>
      <c r="J406" s="1792"/>
      <c r="K406" s="186"/>
      <c r="S406" s="11"/>
      <c r="T406" s="11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11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  <c r="AY406" s="169"/>
    </row>
    <row r="407" spans="2:51">
      <c r="B407" s="1793"/>
      <c r="C407" s="163"/>
      <c r="D407" s="155"/>
      <c r="E407" s="181"/>
      <c r="F407" s="181"/>
      <c r="G407" s="181"/>
      <c r="H407" s="300"/>
      <c r="I407" s="1791"/>
      <c r="J407" s="1784"/>
      <c r="K407" s="186"/>
      <c r="S407" s="11"/>
      <c r="T407" s="11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11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  <c r="AY407" s="169"/>
    </row>
    <row r="408" spans="2:51">
      <c r="B408" s="169"/>
      <c r="C408" s="163"/>
      <c r="D408" s="155"/>
      <c r="E408" s="299"/>
      <c r="F408" s="299"/>
      <c r="G408" s="299"/>
      <c r="H408" s="300"/>
      <c r="I408" s="1791"/>
      <c r="J408" s="1782"/>
      <c r="K408" s="186"/>
      <c r="S408" s="11"/>
      <c r="T408" s="11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11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  <c r="AY408" s="169"/>
    </row>
    <row r="409" spans="2:51" ht="15.6">
      <c r="B409" s="1794"/>
      <c r="C409" s="163"/>
      <c r="D409" s="155"/>
      <c r="E409" s="181"/>
      <c r="F409" s="181"/>
      <c r="G409" s="181"/>
      <c r="H409" s="300"/>
      <c r="I409" s="1033"/>
      <c r="J409" s="1782"/>
      <c r="K409" s="186"/>
      <c r="S409" s="11"/>
      <c r="T409" s="11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11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  <c r="AY409" s="169"/>
    </row>
    <row r="410" spans="2:51">
      <c r="B410" s="1795"/>
      <c r="C410" s="163"/>
      <c r="D410" s="155"/>
      <c r="E410" s="181"/>
      <c r="F410" s="181"/>
      <c r="G410" s="181"/>
      <c r="H410" s="300"/>
      <c r="I410" s="1791"/>
      <c r="J410" s="1782"/>
      <c r="K410" s="186"/>
      <c r="S410" s="11"/>
      <c r="T410" s="11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11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  <c r="AY410" s="169"/>
    </row>
    <row r="411" spans="2:51">
      <c r="B411" s="169"/>
      <c r="C411" s="163"/>
      <c r="D411" s="155"/>
      <c r="E411" s="181"/>
      <c r="F411" s="181"/>
      <c r="G411" s="181"/>
      <c r="H411" s="300"/>
      <c r="I411" s="1791"/>
      <c r="J411" s="1782"/>
      <c r="K411" s="186"/>
      <c r="S411" s="11"/>
      <c r="T411" s="11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11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  <c r="AY411" s="169"/>
    </row>
    <row r="412" spans="2:51">
      <c r="B412" s="1683"/>
      <c r="C412" s="169"/>
      <c r="D412" s="162"/>
      <c r="E412" s="1684"/>
      <c r="F412" s="1685"/>
      <c r="G412" s="1686"/>
      <c r="H412" s="1686"/>
      <c r="I412" s="351"/>
      <c r="J412" s="368"/>
      <c r="K412" s="186"/>
      <c r="S412" s="11"/>
      <c r="T412" s="11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11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  <c r="AY412" s="169"/>
    </row>
    <row r="413" spans="2:51">
      <c r="B413" s="169"/>
      <c r="C413" s="169"/>
      <c r="D413" s="186"/>
      <c r="E413" s="186"/>
      <c r="F413" s="186"/>
      <c r="G413" s="186"/>
      <c r="H413" s="186"/>
      <c r="I413" s="365"/>
      <c r="J413" s="298"/>
      <c r="K413" s="186"/>
      <c r="S413" s="11"/>
      <c r="T413" s="11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11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  <c r="AY413" s="169"/>
    </row>
    <row r="414" spans="2:51">
      <c r="B414" s="169"/>
      <c r="C414" s="298"/>
      <c r="D414" s="169"/>
      <c r="E414" s="186"/>
      <c r="F414" s="186"/>
      <c r="G414" s="186"/>
      <c r="H414" s="186"/>
      <c r="I414" s="186"/>
      <c r="J414" s="186"/>
      <c r="K414" s="186"/>
      <c r="S414" s="11"/>
      <c r="T414" s="11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11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  <c r="AY414" s="169"/>
    </row>
    <row r="415" spans="2:51">
      <c r="B415" s="169"/>
      <c r="C415" s="163"/>
      <c r="D415" s="153"/>
      <c r="E415" s="181"/>
      <c r="F415" s="181"/>
      <c r="G415" s="181"/>
      <c r="H415" s="300"/>
      <c r="I415" s="257"/>
      <c r="J415" s="1782"/>
      <c r="K415" s="186"/>
      <c r="S415" s="11"/>
      <c r="T415" s="11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11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  <c r="AY415" s="169"/>
    </row>
    <row r="416" spans="2:51">
      <c r="B416" s="169"/>
      <c r="C416" s="163"/>
      <c r="D416" s="155"/>
      <c r="E416" s="181"/>
      <c r="F416" s="181"/>
      <c r="G416" s="181"/>
      <c r="H416" s="300"/>
      <c r="I416" s="257"/>
      <c r="J416" s="1782"/>
      <c r="K416" s="186"/>
      <c r="S416" s="11"/>
      <c r="T416" s="11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11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  <c r="AY416" s="169"/>
    </row>
    <row r="417" spans="2:51">
      <c r="B417" s="169"/>
      <c r="C417" s="163"/>
      <c r="D417" s="155"/>
      <c r="E417" s="181"/>
      <c r="F417" s="181"/>
      <c r="G417" s="181"/>
      <c r="H417" s="300"/>
      <c r="I417" s="257"/>
      <c r="J417" s="1782"/>
      <c r="K417" s="186"/>
      <c r="S417" s="11"/>
      <c r="T417" s="11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11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  <c r="AY417" s="169"/>
    </row>
    <row r="418" spans="2:51">
      <c r="B418" s="1683"/>
      <c r="C418" s="899"/>
      <c r="D418" s="162"/>
      <c r="E418" s="1684"/>
      <c r="F418" s="1685"/>
      <c r="G418" s="1686"/>
      <c r="H418" s="1686"/>
      <c r="I418" s="351"/>
      <c r="J418" s="368"/>
      <c r="K418" s="186"/>
      <c r="S418" s="11"/>
      <c r="T418" s="11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11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  <c r="AY418" s="169"/>
    </row>
    <row r="419" spans="2:51">
      <c r="B419" s="155"/>
      <c r="C419" s="899"/>
      <c r="D419" s="162"/>
      <c r="E419" s="901"/>
      <c r="F419" s="901"/>
      <c r="G419" s="901"/>
      <c r="H419" s="901"/>
      <c r="I419" s="365"/>
      <c r="J419" s="298"/>
      <c r="K419" s="186"/>
      <c r="S419" s="11"/>
      <c r="T419" s="11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11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  <c r="AY419" s="169"/>
    </row>
    <row r="420" spans="2:51">
      <c r="B420" s="169"/>
      <c r="C420" s="903"/>
      <c r="D420" s="169"/>
      <c r="E420" s="904"/>
      <c r="F420" s="904"/>
      <c r="G420" s="898"/>
      <c r="H420" s="898"/>
      <c r="I420" s="365"/>
      <c r="J420" s="186"/>
      <c r="K420" s="186"/>
      <c r="S420" s="11"/>
      <c r="T420" s="11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11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  <c r="AY420" s="169"/>
    </row>
    <row r="421" spans="2:51">
      <c r="B421" s="169"/>
      <c r="C421" s="169"/>
      <c r="D421" s="186"/>
      <c r="E421" s="186"/>
      <c r="F421" s="186"/>
      <c r="G421" s="186"/>
      <c r="H421" s="186"/>
      <c r="I421" s="186"/>
      <c r="J421" s="186"/>
      <c r="K421" s="186"/>
      <c r="S421" s="11"/>
      <c r="T421" s="11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11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  <c r="AY421" s="169"/>
    </row>
    <row r="422" spans="2:51">
      <c r="B422" s="169"/>
      <c r="C422" s="169"/>
      <c r="D422" s="186"/>
      <c r="E422" s="186"/>
      <c r="F422" s="186"/>
      <c r="G422" s="186"/>
      <c r="H422" s="186"/>
      <c r="I422" s="186"/>
      <c r="J422" s="186"/>
      <c r="K422" s="186"/>
      <c r="S422" s="11"/>
      <c r="T422" s="11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11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  <c r="AY422" s="169"/>
    </row>
    <row r="423" spans="2:51">
      <c r="B423" s="169"/>
      <c r="C423" s="169"/>
      <c r="D423" s="186"/>
      <c r="E423" s="186"/>
      <c r="F423" s="186"/>
      <c r="G423" s="186"/>
      <c r="H423" s="186"/>
      <c r="I423" s="186"/>
      <c r="J423" s="186"/>
      <c r="K423" s="186"/>
      <c r="S423" s="11"/>
      <c r="T423" s="11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11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  <c r="AY423" s="169"/>
    </row>
    <row r="424" spans="2:51">
      <c r="B424" s="169"/>
      <c r="C424" s="169"/>
      <c r="D424" s="186"/>
      <c r="E424" s="186"/>
      <c r="F424" s="186"/>
      <c r="G424" s="186"/>
      <c r="H424" s="186"/>
      <c r="I424" s="186"/>
      <c r="J424" s="186"/>
      <c r="K424" s="186"/>
      <c r="S424" s="11"/>
      <c r="T424" s="11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11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  <c r="AY424" s="169"/>
    </row>
    <row r="425" spans="2:51">
      <c r="B425" s="1785"/>
      <c r="C425" s="169"/>
      <c r="D425" s="1786"/>
      <c r="E425" s="308"/>
      <c r="F425" s="308"/>
      <c r="G425" s="308"/>
      <c r="H425" s="1786"/>
      <c r="I425" s="1786"/>
      <c r="J425" s="1787"/>
      <c r="K425" s="186"/>
      <c r="S425" s="11"/>
      <c r="T425" s="11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11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  <c r="AY425" s="169"/>
    </row>
    <row r="426" spans="2:51">
      <c r="B426" s="301"/>
      <c r="C426" s="355"/>
      <c r="D426" s="301"/>
      <c r="E426" s="1788"/>
      <c r="F426" s="1788"/>
      <c r="G426" s="1788"/>
      <c r="H426" s="301"/>
      <c r="I426" s="1789"/>
      <c r="J426" s="614"/>
      <c r="K426" s="186"/>
      <c r="S426" s="11"/>
      <c r="T426" s="11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11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  <c r="AY426" s="169"/>
    </row>
    <row r="427" spans="2:51">
      <c r="B427" s="1788"/>
      <c r="C427" s="346"/>
      <c r="D427" s="355"/>
      <c r="E427" s="1790"/>
      <c r="F427" s="1790"/>
      <c r="G427" s="1790"/>
      <c r="H427" s="355"/>
      <c r="I427" s="614"/>
      <c r="J427" s="614"/>
      <c r="K427" s="186"/>
      <c r="S427" s="11"/>
      <c r="T427" s="11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11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  <c r="AY427" s="169"/>
    </row>
    <row r="428" spans="2:51">
      <c r="B428" s="257"/>
      <c r="C428" s="298"/>
      <c r="D428" s="155"/>
      <c r="E428" s="181"/>
      <c r="F428" s="181"/>
      <c r="G428" s="181"/>
      <c r="H428" s="300"/>
      <c r="I428" s="1791"/>
      <c r="J428" s="1792"/>
      <c r="K428" s="186"/>
      <c r="S428" s="11"/>
      <c r="T428" s="11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11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  <c r="AY428" s="169"/>
    </row>
    <row r="429" spans="2:51">
      <c r="B429" s="257"/>
      <c r="C429" s="169"/>
      <c r="D429" s="186"/>
      <c r="E429" s="186"/>
      <c r="F429" s="186"/>
      <c r="G429" s="186"/>
      <c r="H429" s="186"/>
      <c r="I429" s="186"/>
      <c r="J429" s="186"/>
      <c r="K429" s="186"/>
      <c r="S429" s="11"/>
      <c r="T429" s="11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11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  <c r="AY429" s="169"/>
    </row>
    <row r="430" spans="2:51">
      <c r="B430" s="1793"/>
      <c r="C430" s="169"/>
      <c r="D430" s="186"/>
      <c r="E430" s="186"/>
      <c r="F430" s="186"/>
      <c r="G430" s="186"/>
      <c r="H430" s="186"/>
      <c r="I430" s="186"/>
      <c r="J430" s="186"/>
      <c r="K430" s="186"/>
      <c r="S430" s="11"/>
      <c r="T430" s="11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11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  <c r="AY430" s="169"/>
    </row>
    <row r="431" spans="2:51">
      <c r="B431" s="169"/>
      <c r="C431" s="169"/>
      <c r="D431" s="186"/>
      <c r="E431" s="186"/>
      <c r="F431" s="186"/>
      <c r="G431" s="186"/>
      <c r="H431" s="186"/>
      <c r="I431" s="186"/>
      <c r="J431" s="186"/>
      <c r="K431" s="186"/>
      <c r="S431" s="11"/>
      <c r="T431" s="11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11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  <c r="AY431" s="169"/>
    </row>
    <row r="432" spans="2:51" ht="15.6">
      <c r="B432" s="1794"/>
      <c r="C432" s="169"/>
      <c r="D432" s="186"/>
      <c r="E432" s="186"/>
      <c r="F432" s="186"/>
      <c r="G432" s="186"/>
      <c r="H432" s="186"/>
      <c r="I432" s="186"/>
      <c r="J432" s="186"/>
      <c r="K432" s="186"/>
      <c r="S432" s="11"/>
      <c r="T432" s="11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11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  <c r="AY432" s="169"/>
    </row>
    <row r="433" spans="2:51">
      <c r="B433" s="1795"/>
      <c r="C433" s="169"/>
      <c r="D433" s="186"/>
      <c r="E433" s="186"/>
      <c r="F433" s="186"/>
      <c r="G433" s="186"/>
      <c r="H433" s="186"/>
      <c r="I433" s="186"/>
      <c r="J433" s="186"/>
      <c r="K433" s="186"/>
      <c r="S433" s="11"/>
      <c r="T433" s="11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11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  <c r="AY433" s="169"/>
    </row>
    <row r="434" spans="2:51">
      <c r="B434" s="169"/>
      <c r="C434" s="169"/>
      <c r="D434" s="186"/>
      <c r="E434" s="186"/>
      <c r="F434" s="186"/>
      <c r="G434" s="186"/>
      <c r="H434" s="186"/>
      <c r="I434" s="186"/>
      <c r="J434" s="186"/>
      <c r="K434" s="186"/>
      <c r="S434" s="11"/>
      <c r="T434" s="11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11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  <c r="AY434" s="169"/>
    </row>
    <row r="435" spans="2:51">
      <c r="B435" s="169"/>
      <c r="C435" s="169"/>
      <c r="D435" s="186"/>
      <c r="E435" s="186"/>
      <c r="F435" s="186"/>
      <c r="G435" s="186"/>
      <c r="H435" s="186"/>
      <c r="I435" s="186"/>
      <c r="J435" s="186"/>
      <c r="K435" s="186"/>
      <c r="S435" s="11"/>
      <c r="T435" s="11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11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  <c r="AY435" s="169"/>
    </row>
    <row r="436" spans="2:51">
      <c r="B436" s="1683"/>
      <c r="C436" s="169"/>
      <c r="D436" s="162"/>
      <c r="E436" s="1684"/>
      <c r="F436" s="1685"/>
      <c r="G436" s="1686"/>
      <c r="H436" s="1686"/>
      <c r="I436" s="351"/>
      <c r="J436" s="368"/>
      <c r="K436" s="186"/>
      <c r="S436" s="11"/>
      <c r="T436" s="11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11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  <c r="AY436" s="169"/>
    </row>
    <row r="437" spans="2:51">
      <c r="B437" s="169"/>
      <c r="C437" s="169"/>
      <c r="D437" s="186"/>
      <c r="E437" s="186"/>
      <c r="F437" s="186"/>
      <c r="G437" s="186"/>
      <c r="H437" s="186"/>
      <c r="I437" s="365"/>
      <c r="J437" s="298"/>
      <c r="K437" s="186"/>
      <c r="S437" s="11"/>
      <c r="T437" s="11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11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  <c r="AY437" s="169"/>
    </row>
    <row r="438" spans="2:51">
      <c r="B438" s="169"/>
      <c r="C438" s="298"/>
      <c r="D438" s="169"/>
      <c r="E438" s="186"/>
      <c r="F438" s="186"/>
      <c r="G438" s="186"/>
      <c r="H438" s="186"/>
      <c r="I438" s="186"/>
      <c r="J438" s="186"/>
      <c r="K438" s="186"/>
      <c r="S438" s="11"/>
      <c r="T438" s="11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11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  <c r="AY438" s="169"/>
    </row>
    <row r="439" spans="2:51">
      <c r="B439" s="169"/>
      <c r="C439" s="163"/>
      <c r="D439" s="155"/>
      <c r="E439" s="181"/>
      <c r="F439" s="181"/>
      <c r="G439" s="181"/>
      <c r="H439" s="300"/>
      <c r="I439" s="257"/>
      <c r="J439" s="1782"/>
      <c r="K439" s="186"/>
      <c r="S439" s="11"/>
      <c r="T439" s="11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11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  <c r="AY439" s="169"/>
    </row>
    <row r="440" spans="2:51">
      <c r="B440" s="169"/>
      <c r="C440" s="163"/>
      <c r="D440" s="153"/>
      <c r="E440" s="181"/>
      <c r="F440" s="181"/>
      <c r="G440" s="181"/>
      <c r="H440" s="300"/>
      <c r="I440" s="257"/>
      <c r="J440" s="1783"/>
      <c r="K440" s="186"/>
      <c r="S440" s="11"/>
      <c r="T440" s="11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11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  <c r="AY440" s="169"/>
    </row>
    <row r="441" spans="2:51">
      <c r="B441" s="169"/>
      <c r="C441" s="163"/>
      <c r="D441" s="155"/>
      <c r="E441" s="181"/>
      <c r="F441" s="694"/>
      <c r="G441" s="181"/>
      <c r="H441" s="300"/>
      <c r="I441" s="257"/>
      <c r="J441" s="1784"/>
      <c r="K441" s="186"/>
      <c r="S441" s="11"/>
      <c r="T441" s="11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11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  <c r="AY441" s="169"/>
    </row>
    <row r="442" spans="2:51">
      <c r="B442" s="1683"/>
      <c r="C442" s="899"/>
      <c r="D442" s="162"/>
      <c r="E442" s="1684"/>
      <c r="F442" s="1685"/>
      <c r="G442" s="1686"/>
      <c r="H442" s="1686"/>
      <c r="I442" s="351"/>
      <c r="J442" s="368"/>
      <c r="K442" s="186"/>
      <c r="S442" s="11"/>
      <c r="T442" s="11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11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  <c r="AY442" s="169"/>
    </row>
    <row r="443" spans="2:51">
      <c r="B443" s="155"/>
      <c r="C443" s="899"/>
      <c r="D443" s="162"/>
      <c r="E443" s="901"/>
      <c r="F443" s="901"/>
      <c r="G443" s="901"/>
      <c r="H443" s="901"/>
      <c r="I443" s="365"/>
      <c r="J443" s="298"/>
      <c r="K443" s="186"/>
      <c r="S443" s="11"/>
      <c r="T443" s="11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11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  <c r="AY443" s="169"/>
    </row>
    <row r="444" spans="2:51">
      <c r="B444" s="169"/>
      <c r="C444" s="903"/>
      <c r="D444" s="169"/>
      <c r="E444" s="904"/>
      <c r="F444" s="904"/>
      <c r="G444" s="898"/>
      <c r="H444" s="898"/>
      <c r="I444" s="365"/>
      <c r="J444" s="186"/>
      <c r="K444" s="186"/>
      <c r="S444" s="11"/>
      <c r="T444" s="11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11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  <c r="AY444" s="169"/>
    </row>
    <row r="445" spans="2:51">
      <c r="B445" s="169"/>
      <c r="C445" s="169"/>
      <c r="D445" s="186"/>
      <c r="E445" s="186"/>
      <c r="F445" s="186"/>
      <c r="G445" s="186"/>
      <c r="H445" s="186"/>
      <c r="I445" s="186"/>
      <c r="J445" s="186"/>
      <c r="K445" s="186"/>
      <c r="S445" s="11"/>
      <c r="T445" s="11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11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  <c r="AY445" s="169"/>
    </row>
    <row r="446" spans="2:51">
      <c r="B446" s="169"/>
      <c r="C446" s="169"/>
      <c r="D446" s="186"/>
      <c r="E446" s="186"/>
      <c r="F446" s="186"/>
      <c r="G446" s="186"/>
      <c r="H446" s="186"/>
      <c r="I446" s="186"/>
      <c r="J446" s="186"/>
      <c r="K446" s="186"/>
      <c r="S446" s="11"/>
      <c r="T446" s="11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11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  <c r="AY446" s="169"/>
    </row>
    <row r="447" spans="2:51">
      <c r="B447" s="169"/>
      <c r="C447" s="169"/>
      <c r="D447" s="186"/>
      <c r="E447" s="186"/>
      <c r="F447" s="186"/>
      <c r="G447" s="186"/>
      <c r="H447" s="186"/>
      <c r="I447" s="186"/>
      <c r="J447" s="186"/>
      <c r="K447" s="186"/>
      <c r="S447" s="11"/>
      <c r="T447" s="11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11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  <c r="AY447" s="169"/>
    </row>
    <row r="448" spans="2:51">
      <c r="B448" s="1036"/>
      <c r="C448" s="169"/>
      <c r="D448" s="186"/>
      <c r="E448" s="186"/>
      <c r="F448" s="186"/>
      <c r="G448" s="186"/>
      <c r="H448" s="186"/>
      <c r="I448" s="186"/>
      <c r="J448" s="186"/>
      <c r="K448" s="186"/>
      <c r="S448" s="11"/>
      <c r="T448" s="11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11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  <c r="AY448" s="169"/>
    </row>
    <row r="449" spans="2:51">
      <c r="B449" s="198"/>
      <c r="C449" s="169"/>
      <c r="D449" s="186"/>
      <c r="E449" s="368"/>
      <c r="F449" s="186"/>
      <c r="G449" s="186"/>
      <c r="H449" s="186"/>
      <c r="I449" s="186"/>
      <c r="J449" s="1796"/>
      <c r="K449" s="186"/>
      <c r="S449" s="11"/>
      <c r="T449" s="11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11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  <c r="AY449" s="169"/>
    </row>
    <row r="450" spans="2:51">
      <c r="B450" s="169"/>
      <c r="C450" s="169"/>
      <c r="D450" s="186"/>
      <c r="E450" s="186"/>
      <c r="F450" s="186"/>
      <c r="G450" s="186"/>
      <c r="H450" s="186"/>
      <c r="I450" s="186"/>
      <c r="J450" s="186"/>
      <c r="K450" s="186"/>
      <c r="S450" s="11"/>
      <c r="T450" s="11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11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  <c r="AY450" s="169"/>
    </row>
    <row r="451" spans="2:51">
      <c r="B451" s="169"/>
      <c r="C451" s="169"/>
      <c r="D451" s="186"/>
      <c r="E451" s="186"/>
      <c r="F451" s="186"/>
      <c r="G451" s="186"/>
      <c r="H451" s="186"/>
      <c r="I451" s="186"/>
      <c r="J451" s="186"/>
      <c r="K451" s="186"/>
      <c r="S451" s="11"/>
      <c r="T451" s="11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11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  <c r="AY451" s="169"/>
    </row>
    <row r="452" spans="2:51">
      <c r="B452" s="1785"/>
      <c r="C452" s="169"/>
      <c r="D452" s="1786"/>
      <c r="E452" s="308"/>
      <c r="F452" s="308"/>
      <c r="G452" s="308"/>
      <c r="H452" s="1786"/>
      <c r="I452" s="1786"/>
      <c r="J452" s="1787"/>
      <c r="K452" s="186"/>
      <c r="S452" s="11"/>
      <c r="T452" s="11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11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  <c r="AY452" s="169"/>
    </row>
    <row r="453" spans="2:51">
      <c r="B453" s="301"/>
      <c r="C453" s="355"/>
      <c r="D453" s="301"/>
      <c r="E453" s="1788"/>
      <c r="F453" s="1788"/>
      <c r="G453" s="1788"/>
      <c r="H453" s="301"/>
      <c r="I453" s="1789"/>
      <c r="J453" s="614"/>
      <c r="K453" s="186"/>
      <c r="S453" s="11"/>
      <c r="T453" s="11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11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  <c r="AY453" s="169"/>
    </row>
    <row r="454" spans="2:51">
      <c r="B454" s="1788"/>
      <c r="C454" s="346"/>
      <c r="D454" s="355"/>
      <c r="E454" s="1790"/>
      <c r="F454" s="1790"/>
      <c r="G454" s="1790"/>
      <c r="H454" s="355"/>
      <c r="I454" s="614"/>
      <c r="J454" s="614"/>
      <c r="K454" s="186"/>
      <c r="S454" s="11"/>
      <c r="T454" s="11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11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  <c r="AY454" s="169"/>
    </row>
    <row r="455" spans="2:51">
      <c r="B455" s="257"/>
      <c r="C455" s="298"/>
      <c r="D455" s="155"/>
      <c r="E455" s="181"/>
      <c r="F455" s="181"/>
      <c r="G455" s="181"/>
      <c r="H455" s="300"/>
      <c r="I455" s="1791"/>
      <c r="J455" s="1792"/>
      <c r="K455" s="186"/>
      <c r="S455" s="11"/>
      <c r="T455" s="11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11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  <c r="AY455" s="169"/>
    </row>
    <row r="456" spans="2:51">
      <c r="B456" s="257"/>
      <c r="C456" s="169"/>
      <c r="D456" s="186"/>
      <c r="E456" s="186"/>
      <c r="F456" s="186"/>
      <c r="G456" s="186"/>
      <c r="H456" s="186"/>
      <c r="I456" s="186"/>
      <c r="J456" s="186"/>
      <c r="K456" s="186"/>
      <c r="S456" s="11"/>
      <c r="T456" s="11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11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  <c r="AY456" s="169"/>
    </row>
    <row r="457" spans="2:51">
      <c r="B457" s="1793"/>
      <c r="C457" s="169"/>
      <c r="D457" s="186"/>
      <c r="E457" s="186"/>
      <c r="F457" s="186"/>
      <c r="G457" s="186"/>
      <c r="H457" s="186"/>
      <c r="I457" s="186"/>
      <c r="J457" s="186"/>
      <c r="K457" s="186"/>
      <c r="S457" s="11"/>
      <c r="T457" s="11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11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  <c r="AY457" s="169"/>
    </row>
    <row r="458" spans="2:51">
      <c r="B458" s="169"/>
      <c r="C458" s="169"/>
      <c r="D458" s="186"/>
      <c r="E458" s="186"/>
      <c r="F458" s="186"/>
      <c r="G458" s="186"/>
      <c r="H458" s="186"/>
      <c r="I458" s="186"/>
      <c r="J458" s="186"/>
      <c r="K458" s="186"/>
      <c r="S458" s="11"/>
      <c r="T458" s="11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11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  <c r="AY458" s="169"/>
    </row>
    <row r="459" spans="2:51" ht="15.6">
      <c r="B459" s="1794"/>
      <c r="C459" s="169"/>
      <c r="D459" s="186"/>
      <c r="E459" s="186"/>
      <c r="F459" s="186"/>
      <c r="G459" s="186"/>
      <c r="H459" s="186"/>
      <c r="I459" s="186"/>
      <c r="J459" s="186"/>
      <c r="K459" s="186"/>
      <c r="S459" s="11"/>
      <c r="T459" s="11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11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  <c r="AY459" s="169"/>
    </row>
    <row r="460" spans="2:51">
      <c r="B460" s="1795"/>
      <c r="C460" s="163"/>
      <c r="D460" s="155"/>
      <c r="E460" s="181"/>
      <c r="F460" s="181"/>
      <c r="G460" s="181"/>
      <c r="H460" s="300"/>
      <c r="I460" s="1791"/>
      <c r="J460" s="1782"/>
      <c r="K460" s="186"/>
      <c r="S460" s="11"/>
      <c r="T460" s="11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11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  <c r="AY460" s="169"/>
    </row>
    <row r="461" spans="2:51">
      <c r="B461" s="180"/>
      <c r="C461" s="163"/>
      <c r="D461" s="155"/>
      <c r="E461" s="181"/>
      <c r="F461" s="181"/>
      <c r="G461" s="181"/>
      <c r="H461" s="300"/>
      <c r="I461" s="1791"/>
      <c r="J461" s="1782"/>
      <c r="K461" s="186"/>
      <c r="S461" s="11"/>
      <c r="T461" s="11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11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  <c r="AY461" s="169"/>
    </row>
    <row r="462" spans="2:51">
      <c r="B462" s="1683"/>
      <c r="C462" s="169"/>
      <c r="D462" s="162"/>
      <c r="E462" s="1684"/>
      <c r="F462" s="1685"/>
      <c r="G462" s="1686"/>
      <c r="H462" s="1686"/>
      <c r="I462" s="351"/>
      <c r="J462" s="368"/>
      <c r="K462" s="186"/>
      <c r="S462" s="11"/>
      <c r="T462" s="11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11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  <c r="AY462" s="169"/>
    </row>
    <row r="463" spans="2:51">
      <c r="B463" s="169"/>
      <c r="C463" s="169"/>
      <c r="D463" s="186"/>
      <c r="E463" s="186"/>
      <c r="F463" s="186"/>
      <c r="G463" s="186"/>
      <c r="H463" s="186"/>
      <c r="I463" s="365"/>
      <c r="J463" s="298"/>
      <c r="K463" s="186"/>
      <c r="S463" s="11"/>
      <c r="T463" s="11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11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  <c r="AY463" s="169"/>
    </row>
    <row r="464" spans="2:51">
      <c r="B464" s="169"/>
      <c r="C464" s="298"/>
      <c r="D464" s="169"/>
      <c r="E464" s="186"/>
      <c r="F464" s="186"/>
      <c r="G464" s="186"/>
      <c r="H464" s="186"/>
      <c r="I464" s="186"/>
      <c r="J464" s="186"/>
      <c r="K464" s="186"/>
      <c r="S464" s="11"/>
      <c r="T464" s="11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11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  <c r="AY464" s="169"/>
    </row>
    <row r="465" spans="2:51">
      <c r="B465" s="169"/>
      <c r="C465" s="163"/>
      <c r="D465" s="155"/>
      <c r="E465" s="181"/>
      <c r="F465" s="181"/>
      <c r="G465" s="181"/>
      <c r="H465" s="300"/>
      <c r="I465" s="257"/>
      <c r="J465" s="1782"/>
      <c r="K465" s="186"/>
      <c r="S465" s="11"/>
      <c r="T465" s="11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11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  <c r="AY465" s="169"/>
    </row>
    <row r="466" spans="2:51">
      <c r="B466" s="169"/>
      <c r="C466" s="163"/>
      <c r="D466" s="155"/>
      <c r="E466" s="299"/>
      <c r="F466" s="299"/>
      <c r="G466" s="299"/>
      <c r="H466" s="300"/>
      <c r="I466" s="257"/>
      <c r="J466" s="1782"/>
      <c r="K466" s="186"/>
      <c r="S466" s="11"/>
      <c r="T466" s="11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11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  <c r="AY466" s="169"/>
    </row>
    <row r="467" spans="2:51">
      <c r="B467" s="169"/>
      <c r="C467" s="163"/>
      <c r="D467" s="155"/>
      <c r="E467" s="181"/>
      <c r="F467" s="694"/>
      <c r="G467" s="181"/>
      <c r="H467" s="300"/>
      <c r="I467" s="257"/>
      <c r="J467" s="1784"/>
      <c r="K467" s="186"/>
      <c r="S467" s="11"/>
      <c r="T467" s="11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11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  <c r="AY467" s="169"/>
    </row>
    <row r="468" spans="2:51">
      <c r="B468" s="1683"/>
      <c r="C468" s="899"/>
      <c r="D468" s="162"/>
      <c r="E468" s="1684"/>
      <c r="F468" s="1685"/>
      <c r="G468" s="1686"/>
      <c r="H468" s="1686"/>
      <c r="I468" s="351"/>
      <c r="J468" s="368"/>
      <c r="K468" s="186"/>
      <c r="S468" s="11"/>
      <c r="T468" s="11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11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  <c r="AY468" s="169"/>
    </row>
    <row r="469" spans="2:51">
      <c r="B469" s="155"/>
      <c r="C469" s="899"/>
      <c r="D469" s="162"/>
      <c r="E469" s="901"/>
      <c r="F469" s="901"/>
      <c r="G469" s="901"/>
      <c r="H469" s="901"/>
      <c r="I469" s="365"/>
      <c r="J469" s="298"/>
      <c r="K469" s="186"/>
      <c r="S469" s="11"/>
      <c r="T469" s="11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11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  <c r="AY469" s="169"/>
    </row>
    <row r="470" spans="2:51">
      <c r="B470" s="169"/>
      <c r="C470" s="903"/>
      <c r="D470" s="169"/>
      <c r="E470" s="904"/>
      <c r="F470" s="904"/>
      <c r="G470" s="898"/>
      <c r="H470" s="898"/>
      <c r="I470" s="365"/>
      <c r="J470" s="186"/>
      <c r="K470" s="186"/>
      <c r="S470" s="11"/>
      <c r="T470" s="11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11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  <c r="AY470" s="169"/>
    </row>
    <row r="471" spans="2:51">
      <c r="B471" s="169"/>
      <c r="C471" s="169"/>
      <c r="D471" s="186"/>
      <c r="E471" s="186"/>
      <c r="F471" s="186"/>
      <c r="G471" s="186"/>
      <c r="H471" s="186"/>
      <c r="I471" s="186"/>
      <c r="J471" s="186"/>
      <c r="K471" s="186"/>
      <c r="S471" s="11"/>
      <c r="T471" s="11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11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  <c r="AY471" s="169"/>
    </row>
    <row r="472" spans="2:51">
      <c r="B472" s="169"/>
      <c r="C472" s="169"/>
      <c r="D472" s="186"/>
      <c r="E472" s="186"/>
      <c r="F472" s="186"/>
      <c r="G472" s="186"/>
      <c r="H472" s="186"/>
      <c r="I472" s="186"/>
      <c r="J472" s="186"/>
      <c r="K472" s="186"/>
      <c r="S472" s="11"/>
      <c r="T472" s="11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11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  <c r="AY472" s="169"/>
    </row>
    <row r="473" spans="2:51">
      <c r="B473" s="169"/>
      <c r="C473" s="169"/>
      <c r="D473" s="186"/>
      <c r="E473" s="186"/>
      <c r="F473" s="186"/>
      <c r="G473" s="186"/>
      <c r="H473" s="186"/>
      <c r="I473" s="186"/>
      <c r="J473" s="186"/>
      <c r="K473" s="186"/>
      <c r="S473" s="11"/>
      <c r="T473" s="11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11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  <c r="AY473" s="169"/>
    </row>
    <row r="474" spans="2:51">
      <c r="B474" s="1785"/>
      <c r="C474" s="169"/>
      <c r="D474" s="1786"/>
      <c r="E474" s="308"/>
      <c r="F474" s="308"/>
      <c r="G474" s="308"/>
      <c r="H474" s="1786"/>
      <c r="I474" s="1786"/>
      <c r="J474" s="1787"/>
      <c r="K474" s="186"/>
      <c r="S474" s="11"/>
      <c r="T474" s="11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11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  <c r="AY474" s="169"/>
    </row>
    <row r="475" spans="2:51">
      <c r="B475" s="301"/>
      <c r="C475" s="355"/>
      <c r="D475" s="301"/>
      <c r="E475" s="1788"/>
      <c r="F475" s="1788"/>
      <c r="G475" s="1788"/>
      <c r="H475" s="301"/>
      <c r="I475" s="1789"/>
      <c r="J475" s="614"/>
      <c r="K475" s="186"/>
      <c r="S475" s="11"/>
      <c r="T475" s="11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11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  <c r="AY475" s="169"/>
    </row>
    <row r="476" spans="2:51">
      <c r="B476" s="1788"/>
      <c r="C476" s="346"/>
      <c r="D476" s="355"/>
      <c r="E476" s="1790"/>
      <c r="F476" s="1790"/>
      <c r="G476" s="1790"/>
      <c r="H476" s="355"/>
      <c r="I476" s="614"/>
      <c r="J476" s="614"/>
      <c r="K476" s="186"/>
      <c r="S476" s="11"/>
      <c r="T476" s="11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11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  <c r="AY476" s="169"/>
    </row>
    <row r="477" spans="2:51">
      <c r="B477" s="257"/>
      <c r="C477" s="298"/>
      <c r="D477" s="155"/>
      <c r="E477" s="181"/>
      <c r="F477" s="181"/>
      <c r="G477" s="181"/>
      <c r="H477" s="300"/>
      <c r="I477" s="1791"/>
      <c r="J477" s="1792"/>
      <c r="K477" s="186"/>
      <c r="S477" s="11"/>
      <c r="T477" s="11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11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  <c r="AY477" s="169"/>
    </row>
    <row r="478" spans="2:51">
      <c r="B478" s="169"/>
      <c r="C478" s="169"/>
      <c r="D478" s="186"/>
      <c r="E478" s="186"/>
      <c r="F478" s="186"/>
      <c r="G478" s="186"/>
      <c r="H478" s="186"/>
      <c r="I478" s="186"/>
      <c r="J478" s="186"/>
      <c r="K478" s="186"/>
      <c r="S478" s="11"/>
      <c r="T478" s="11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11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  <c r="AY478" s="169"/>
    </row>
    <row r="479" spans="2:51">
      <c r="B479" s="257"/>
      <c r="C479" s="169"/>
      <c r="D479" s="186"/>
      <c r="E479" s="186"/>
      <c r="F479" s="186"/>
      <c r="G479" s="186"/>
      <c r="H479" s="186"/>
      <c r="I479" s="186"/>
      <c r="J479" s="186"/>
      <c r="K479" s="186"/>
      <c r="S479" s="11"/>
      <c r="T479" s="11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11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  <c r="AY479" s="169"/>
    </row>
    <row r="480" spans="2:51">
      <c r="B480" s="1793"/>
      <c r="C480" s="169"/>
      <c r="D480" s="186"/>
      <c r="E480" s="186"/>
      <c r="F480" s="186"/>
      <c r="G480" s="186"/>
      <c r="H480" s="186"/>
      <c r="I480" s="186"/>
      <c r="J480" s="186"/>
      <c r="K480" s="186"/>
      <c r="S480" s="11"/>
      <c r="T480" s="11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11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  <c r="AY480" s="169"/>
    </row>
    <row r="481" spans="2:51">
      <c r="B481" s="169"/>
      <c r="C481" s="169"/>
      <c r="D481" s="186"/>
      <c r="E481" s="186"/>
      <c r="F481" s="186"/>
      <c r="G481" s="186"/>
      <c r="H481" s="186"/>
      <c r="I481" s="186"/>
      <c r="J481" s="186"/>
      <c r="K481" s="186"/>
      <c r="S481" s="11"/>
      <c r="T481" s="11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11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  <c r="AY481" s="169"/>
    </row>
    <row r="482" spans="2:51" ht="15.6">
      <c r="B482" s="1794"/>
      <c r="C482" s="169"/>
      <c r="D482" s="186"/>
      <c r="E482" s="186"/>
      <c r="F482" s="186"/>
      <c r="G482" s="186"/>
      <c r="H482" s="186"/>
      <c r="I482" s="186"/>
      <c r="J482" s="186"/>
      <c r="K482" s="186"/>
      <c r="S482" s="11"/>
      <c r="T482" s="11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11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  <c r="AY482" s="169"/>
    </row>
    <row r="483" spans="2:51">
      <c r="B483" s="1795"/>
      <c r="C483" s="169"/>
      <c r="D483" s="186"/>
      <c r="E483" s="186"/>
      <c r="F483" s="186"/>
      <c r="G483" s="186"/>
      <c r="H483" s="186"/>
      <c r="I483" s="186"/>
      <c r="J483" s="186"/>
      <c r="K483" s="186"/>
      <c r="S483" s="11"/>
      <c r="T483" s="11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11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  <c r="AY483" s="169"/>
    </row>
    <row r="484" spans="2:51">
      <c r="B484" s="1683"/>
      <c r="C484" s="169"/>
      <c r="D484" s="162"/>
      <c r="E484" s="1684"/>
      <c r="F484" s="1685"/>
      <c r="G484" s="1686"/>
      <c r="H484" s="1686"/>
      <c r="I484" s="351"/>
      <c r="J484" s="368"/>
      <c r="K484" s="186"/>
      <c r="S484" s="11"/>
      <c r="T484" s="11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11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  <c r="AY484" s="169"/>
    </row>
    <row r="485" spans="2:51">
      <c r="B485" s="169"/>
      <c r="C485" s="169"/>
      <c r="D485" s="186"/>
      <c r="E485" s="186"/>
      <c r="F485" s="186"/>
      <c r="G485" s="186"/>
      <c r="H485" s="186"/>
      <c r="I485" s="365"/>
      <c r="J485" s="298"/>
      <c r="K485" s="186"/>
      <c r="S485" s="11"/>
      <c r="T485" s="11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11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  <c r="AY485" s="169"/>
    </row>
    <row r="486" spans="2:51">
      <c r="B486" s="169"/>
      <c r="C486" s="298"/>
      <c r="D486" s="169"/>
      <c r="E486" s="186"/>
      <c r="F486" s="186"/>
      <c r="G486" s="186"/>
      <c r="H486" s="186"/>
      <c r="I486" s="186"/>
      <c r="J486" s="186"/>
      <c r="K486" s="186"/>
      <c r="S486" s="11"/>
      <c r="T486" s="11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11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  <c r="AY486" s="169"/>
    </row>
    <row r="487" spans="2:51">
      <c r="B487" s="169"/>
      <c r="C487" s="163"/>
      <c r="D487" s="153"/>
      <c r="E487" s="181"/>
      <c r="F487" s="181"/>
      <c r="G487" s="181"/>
      <c r="H487" s="300"/>
      <c r="I487" s="257"/>
      <c r="J487" s="1782"/>
      <c r="K487" s="186"/>
      <c r="S487" s="11"/>
      <c r="T487" s="11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11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  <c r="AY487" s="169"/>
    </row>
    <row r="488" spans="2:51">
      <c r="B488" s="169"/>
      <c r="C488" s="168"/>
      <c r="D488" s="153"/>
      <c r="E488" s="181"/>
      <c r="F488" s="694"/>
      <c r="G488" s="181"/>
      <c r="H488" s="300"/>
      <c r="I488" s="257"/>
      <c r="J488" s="1782"/>
      <c r="K488" s="186"/>
      <c r="S488" s="11"/>
      <c r="T488" s="11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11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  <c r="AY488" s="169"/>
    </row>
    <row r="489" spans="2:51">
      <c r="B489" s="1683"/>
      <c r="C489" s="899"/>
      <c r="D489" s="162"/>
      <c r="E489" s="1684"/>
      <c r="F489" s="1685"/>
      <c r="G489" s="1686"/>
      <c r="H489" s="1686"/>
      <c r="I489" s="351"/>
      <c r="J489" s="368"/>
      <c r="K489" s="186"/>
      <c r="S489" s="11"/>
      <c r="T489" s="11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11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  <c r="AY489" s="169"/>
    </row>
    <row r="490" spans="2:51">
      <c r="B490" s="155"/>
      <c r="C490" s="899"/>
      <c r="D490" s="162"/>
      <c r="E490" s="901"/>
      <c r="F490" s="901"/>
      <c r="G490" s="901"/>
      <c r="H490" s="901"/>
      <c r="I490" s="365"/>
      <c r="J490" s="298"/>
      <c r="K490" s="186"/>
      <c r="S490" s="11"/>
      <c r="T490" s="11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11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  <c r="AY490" s="169"/>
    </row>
    <row r="491" spans="2:51">
      <c r="B491" s="169"/>
      <c r="C491" s="903"/>
      <c r="D491" s="169"/>
      <c r="E491" s="904"/>
      <c r="F491" s="904"/>
      <c r="G491" s="898"/>
      <c r="H491" s="898"/>
      <c r="I491" s="365"/>
      <c r="J491" s="186"/>
      <c r="K491" s="186"/>
      <c r="S491" s="11"/>
      <c r="T491" s="11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11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  <c r="AY491" s="169"/>
    </row>
    <row r="492" spans="2:51">
      <c r="B492" s="1683"/>
      <c r="C492" s="169"/>
      <c r="D492" s="186"/>
      <c r="E492" s="186"/>
      <c r="F492" s="186"/>
      <c r="G492" s="186"/>
      <c r="H492" s="186"/>
      <c r="I492" s="186"/>
      <c r="J492" s="1798"/>
      <c r="K492" s="186"/>
      <c r="S492" s="11"/>
      <c r="T492" s="11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11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  <c r="AY492" s="169"/>
    </row>
    <row r="493" spans="2:51">
      <c r="B493" s="169"/>
      <c r="C493" s="198"/>
      <c r="D493" s="169"/>
      <c r="E493" s="368"/>
      <c r="F493" s="186"/>
      <c r="G493" s="198"/>
      <c r="H493" s="349"/>
      <c r="I493" s="169"/>
      <c r="J493" s="348"/>
      <c r="K493" s="186"/>
      <c r="S493" s="11"/>
      <c r="T493" s="11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11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  <c r="AY493" s="169"/>
    </row>
    <row r="494" spans="2:51">
      <c r="B494" s="348"/>
      <c r="C494" s="198"/>
      <c r="D494" s="186"/>
      <c r="E494" s="355"/>
      <c r="F494" s="169"/>
      <c r="G494" s="186"/>
      <c r="H494" s="169"/>
      <c r="I494" s="169"/>
      <c r="J494" s="169"/>
      <c r="K494" s="186"/>
      <c r="S494" s="11"/>
      <c r="T494" s="11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11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  <c r="AY494" s="169"/>
    </row>
    <row r="495" spans="2:51">
      <c r="B495" s="169"/>
      <c r="C495" s="169"/>
      <c r="D495" s="186"/>
      <c r="E495" s="186"/>
      <c r="F495" s="186"/>
      <c r="G495" s="186"/>
      <c r="H495" s="186"/>
      <c r="I495" s="186"/>
      <c r="J495" s="186"/>
      <c r="K495" s="186"/>
      <c r="S495" s="11"/>
      <c r="T495" s="11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11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  <c r="AY495" s="169"/>
    </row>
    <row r="496" spans="2:51">
      <c r="B496" s="169"/>
      <c r="C496" s="169"/>
      <c r="D496" s="186"/>
      <c r="E496" s="186"/>
      <c r="F496" s="186"/>
      <c r="G496" s="186"/>
      <c r="H496" s="186"/>
      <c r="I496" s="186"/>
      <c r="J496" s="186"/>
      <c r="K496" s="186"/>
      <c r="S496" s="11"/>
      <c r="T496" s="11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11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  <c r="AY496" s="169"/>
    </row>
    <row r="497" spans="2:51">
      <c r="B497" s="169"/>
      <c r="C497" s="169"/>
      <c r="D497" s="186"/>
      <c r="E497" s="186"/>
      <c r="F497" s="186"/>
      <c r="G497" s="186"/>
      <c r="H497" s="186"/>
      <c r="I497" s="186"/>
      <c r="J497" s="186"/>
      <c r="K497" s="186"/>
      <c r="S497" s="11"/>
      <c r="T497" s="11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11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69"/>
      <c r="AX497" s="169"/>
      <c r="AY497" s="169"/>
    </row>
    <row r="498" spans="2:51">
      <c r="B498" s="169"/>
      <c r="C498" s="169"/>
      <c r="D498" s="186"/>
      <c r="E498" s="186"/>
      <c r="F498" s="186"/>
      <c r="G498" s="186"/>
      <c r="H498" s="186"/>
      <c r="I498" s="186"/>
      <c r="J498" s="186"/>
      <c r="K498" s="186"/>
      <c r="S498" s="11"/>
      <c r="T498" s="11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11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169"/>
      <c r="AT498" s="169"/>
      <c r="AU498" s="169"/>
      <c r="AV498" s="169"/>
      <c r="AW498" s="169"/>
      <c r="AX498" s="169"/>
      <c r="AY498" s="169"/>
    </row>
    <row r="499" spans="2:51">
      <c r="B499" s="169"/>
      <c r="C499" s="169"/>
      <c r="D499" s="186"/>
      <c r="E499" s="186"/>
      <c r="F499" s="186"/>
      <c r="G499" s="186"/>
      <c r="H499" s="186"/>
      <c r="I499" s="186"/>
      <c r="J499" s="186"/>
      <c r="K499" s="186"/>
      <c r="S499" s="11"/>
      <c r="T499" s="11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11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69"/>
      <c r="AU499" s="169"/>
      <c r="AV499" s="169"/>
      <c r="AW499" s="169"/>
      <c r="AX499" s="169"/>
      <c r="AY499" s="169"/>
    </row>
    <row r="500" spans="2:51">
      <c r="B500" s="169"/>
      <c r="C500" s="169"/>
      <c r="D500" s="186"/>
      <c r="E500" s="186"/>
      <c r="F500" s="186"/>
      <c r="G500" s="186"/>
      <c r="H500" s="186"/>
      <c r="I500" s="186"/>
      <c r="J500" s="186"/>
      <c r="K500" s="186"/>
      <c r="S500" s="11"/>
      <c r="T500" s="11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11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69"/>
      <c r="AT500" s="169"/>
      <c r="AU500" s="169"/>
      <c r="AV500" s="169"/>
      <c r="AW500" s="169"/>
      <c r="AX500" s="169"/>
      <c r="AY500" s="169"/>
    </row>
    <row r="501" spans="2:51">
      <c r="B501" s="169"/>
      <c r="C501" s="169"/>
      <c r="D501" s="186"/>
      <c r="E501" s="186"/>
      <c r="F501" s="186"/>
      <c r="G501" s="186"/>
      <c r="H501" s="186"/>
      <c r="I501" s="186"/>
      <c r="J501" s="186"/>
      <c r="K501" s="186"/>
      <c r="S501" s="11"/>
      <c r="T501" s="11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11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169"/>
      <c r="AT501" s="169"/>
      <c r="AU501" s="169"/>
      <c r="AV501" s="169"/>
      <c r="AW501" s="169"/>
      <c r="AX501" s="169"/>
      <c r="AY501" s="169"/>
    </row>
    <row r="502" spans="2:51">
      <c r="B502" s="1036"/>
      <c r="C502" s="169"/>
      <c r="D502" s="186"/>
      <c r="E502" s="186"/>
      <c r="F502" s="186"/>
      <c r="G502" s="186"/>
      <c r="H502" s="186"/>
      <c r="I502" s="186"/>
      <c r="J502" s="186"/>
      <c r="K502" s="186"/>
      <c r="S502" s="11"/>
      <c r="T502" s="11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11"/>
      <c r="AI502" s="169"/>
      <c r="AJ502" s="169"/>
      <c r="AK502" s="169"/>
      <c r="AL502" s="169"/>
      <c r="AM502" s="169"/>
      <c r="AN502" s="169"/>
      <c r="AO502" s="169"/>
      <c r="AP502" s="169"/>
      <c r="AQ502" s="169"/>
      <c r="AR502" s="169"/>
      <c r="AS502" s="169"/>
      <c r="AT502" s="169"/>
      <c r="AU502" s="169"/>
      <c r="AV502" s="169"/>
      <c r="AW502" s="169"/>
      <c r="AX502" s="169"/>
      <c r="AY502" s="169"/>
    </row>
    <row r="503" spans="2:51">
      <c r="B503" s="198"/>
      <c r="C503" s="169"/>
      <c r="D503" s="186"/>
      <c r="E503" s="368"/>
      <c r="F503" s="186"/>
      <c r="G503" s="186"/>
      <c r="H503" s="186"/>
      <c r="I503" s="186"/>
      <c r="J503" s="1796"/>
      <c r="K503" s="186"/>
      <c r="S503" s="11"/>
      <c r="T503" s="11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11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  <c r="AY503" s="169"/>
    </row>
    <row r="504" spans="2:51">
      <c r="B504" s="169"/>
      <c r="C504" s="169"/>
      <c r="D504" s="186"/>
      <c r="E504" s="186"/>
      <c r="F504" s="186"/>
      <c r="G504" s="186"/>
      <c r="H504" s="186"/>
      <c r="I504" s="186"/>
      <c r="J504" s="186"/>
      <c r="K504" s="186"/>
      <c r="S504" s="11"/>
      <c r="T504" s="11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11"/>
      <c r="AI504" s="169"/>
      <c r="AJ504" s="169"/>
      <c r="AK504" s="169"/>
      <c r="AL504" s="169"/>
      <c r="AM504" s="169"/>
      <c r="AN504" s="169"/>
      <c r="AO504" s="169"/>
      <c r="AP504" s="169"/>
      <c r="AQ504" s="169"/>
      <c r="AR504" s="169"/>
      <c r="AS504" s="169"/>
      <c r="AT504" s="169"/>
      <c r="AU504" s="169"/>
      <c r="AV504" s="169"/>
      <c r="AW504" s="169"/>
      <c r="AX504" s="169"/>
      <c r="AY504" s="169"/>
    </row>
    <row r="505" spans="2:51">
      <c r="B505" s="1785"/>
      <c r="C505" s="169"/>
      <c r="D505" s="1786"/>
      <c r="E505" s="308"/>
      <c r="F505" s="308"/>
      <c r="G505" s="308"/>
      <c r="H505" s="1786"/>
      <c r="I505" s="1786"/>
      <c r="J505" s="1787"/>
      <c r="K505" s="186"/>
      <c r="S505" s="11"/>
      <c r="T505" s="11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11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69"/>
      <c r="AS505" s="169"/>
      <c r="AT505" s="169"/>
      <c r="AU505" s="169"/>
      <c r="AV505" s="169"/>
      <c r="AW505" s="169"/>
      <c r="AX505" s="169"/>
      <c r="AY505" s="169"/>
    </row>
    <row r="506" spans="2:51">
      <c r="B506" s="301"/>
      <c r="C506" s="355"/>
      <c r="D506" s="301"/>
      <c r="E506" s="1788"/>
      <c r="F506" s="1788"/>
      <c r="G506" s="1788"/>
      <c r="H506" s="301"/>
      <c r="I506" s="1789"/>
      <c r="J506" s="614"/>
      <c r="K506" s="186"/>
      <c r="S506" s="11"/>
      <c r="T506" s="11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11"/>
      <c r="AI506" s="169"/>
      <c r="AJ506" s="169"/>
      <c r="AK506" s="169"/>
      <c r="AL506" s="169"/>
      <c r="AM506" s="169"/>
      <c r="AN506" s="169"/>
      <c r="AO506" s="169"/>
      <c r="AP506" s="169"/>
      <c r="AQ506" s="169"/>
      <c r="AR506" s="169"/>
      <c r="AS506" s="169"/>
      <c r="AT506" s="169"/>
      <c r="AU506" s="169"/>
      <c r="AV506" s="169"/>
      <c r="AW506" s="169"/>
      <c r="AX506" s="169"/>
      <c r="AY506" s="169"/>
    </row>
    <row r="507" spans="2:51">
      <c r="B507" s="1788"/>
      <c r="C507" s="346"/>
      <c r="D507" s="355"/>
      <c r="E507" s="1790"/>
      <c r="F507" s="1790"/>
      <c r="G507" s="1790"/>
      <c r="H507" s="355"/>
      <c r="I507" s="614"/>
      <c r="J507" s="614"/>
      <c r="K507" s="186"/>
      <c r="S507" s="11"/>
      <c r="T507" s="11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11"/>
      <c r="AI507" s="169"/>
      <c r="AJ507" s="169"/>
      <c r="AK507" s="169"/>
      <c r="AL507" s="169"/>
      <c r="AM507" s="169"/>
      <c r="AN507" s="169"/>
      <c r="AO507" s="169"/>
      <c r="AP507" s="169"/>
      <c r="AQ507" s="169"/>
      <c r="AR507" s="169"/>
      <c r="AS507" s="169"/>
      <c r="AT507" s="169"/>
      <c r="AU507" s="169"/>
      <c r="AV507" s="169"/>
      <c r="AW507" s="169"/>
      <c r="AX507" s="169"/>
      <c r="AY507" s="169"/>
    </row>
    <row r="508" spans="2:51">
      <c r="B508" s="257"/>
      <c r="C508" s="298"/>
      <c r="D508" s="155"/>
      <c r="E508" s="181"/>
      <c r="F508" s="181"/>
      <c r="G508" s="181"/>
      <c r="H508" s="300"/>
      <c r="I508" s="1791"/>
      <c r="J508" s="1792"/>
      <c r="K508" s="186"/>
      <c r="S508" s="11"/>
      <c r="T508" s="11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11"/>
      <c r="AI508" s="169"/>
      <c r="AJ508" s="169"/>
      <c r="AK508" s="169"/>
      <c r="AL508" s="169"/>
      <c r="AM508" s="169"/>
      <c r="AN508" s="169"/>
      <c r="AO508" s="169"/>
      <c r="AP508" s="169"/>
      <c r="AQ508" s="169"/>
      <c r="AR508" s="169"/>
      <c r="AS508" s="169"/>
      <c r="AT508" s="169"/>
      <c r="AU508" s="169"/>
      <c r="AV508" s="169"/>
      <c r="AW508" s="169"/>
      <c r="AX508" s="169"/>
      <c r="AY508" s="169"/>
    </row>
    <row r="509" spans="2:51">
      <c r="B509" s="169"/>
      <c r="C509" s="169"/>
      <c r="D509" s="186"/>
      <c r="E509" s="186"/>
      <c r="F509" s="186"/>
      <c r="G509" s="186"/>
      <c r="H509" s="186"/>
      <c r="I509" s="186"/>
      <c r="J509" s="186"/>
      <c r="K509" s="186"/>
      <c r="S509" s="11"/>
      <c r="T509" s="11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11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  <c r="AY509" s="169"/>
    </row>
    <row r="510" spans="2:51">
      <c r="B510" s="257"/>
      <c r="C510" s="169"/>
      <c r="D510" s="186"/>
      <c r="E510" s="186"/>
      <c r="F510" s="186"/>
      <c r="G510" s="186"/>
      <c r="H510" s="186"/>
      <c r="I510" s="186"/>
      <c r="J510" s="186"/>
      <c r="K510" s="186"/>
      <c r="S510" s="11"/>
      <c r="T510" s="11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11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69"/>
      <c r="AT510" s="169"/>
      <c r="AU510" s="169"/>
      <c r="AV510" s="169"/>
      <c r="AW510" s="169"/>
      <c r="AX510" s="169"/>
      <c r="AY510" s="169"/>
    </row>
    <row r="511" spans="2:51">
      <c r="B511" s="1793"/>
      <c r="C511" s="169"/>
      <c r="D511" s="186"/>
      <c r="E511" s="186"/>
      <c r="F511" s="186"/>
      <c r="G511" s="186"/>
      <c r="H511" s="186"/>
      <c r="I511" s="186"/>
      <c r="J511" s="186"/>
      <c r="K511" s="186"/>
      <c r="S511" s="11"/>
      <c r="T511" s="11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11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69"/>
      <c r="AT511" s="169"/>
      <c r="AU511" s="169"/>
      <c r="AV511" s="169"/>
      <c r="AW511" s="169"/>
      <c r="AX511" s="169"/>
      <c r="AY511" s="169"/>
    </row>
    <row r="512" spans="2:51">
      <c r="B512" s="169"/>
      <c r="C512" s="169"/>
      <c r="D512" s="186"/>
      <c r="E512" s="186"/>
      <c r="F512" s="186"/>
      <c r="G512" s="186"/>
      <c r="H512" s="186"/>
      <c r="I512" s="186"/>
      <c r="J512" s="186"/>
      <c r="K512" s="186"/>
      <c r="S512" s="11"/>
      <c r="T512" s="11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11"/>
      <c r="AI512" s="169"/>
      <c r="AJ512" s="169"/>
      <c r="AK512" s="169"/>
      <c r="AL512" s="169"/>
      <c r="AM512" s="169"/>
      <c r="AN512" s="169"/>
      <c r="AO512" s="169"/>
      <c r="AP512" s="169"/>
      <c r="AQ512" s="169"/>
      <c r="AR512" s="169"/>
      <c r="AS512" s="169"/>
      <c r="AT512" s="169"/>
      <c r="AU512" s="169"/>
      <c r="AV512" s="169"/>
      <c r="AW512" s="169"/>
      <c r="AX512" s="169"/>
      <c r="AY512" s="169"/>
    </row>
    <row r="513" spans="2:51" ht="15.6">
      <c r="B513" s="1794"/>
      <c r="C513" s="169"/>
      <c r="D513" s="186"/>
      <c r="E513" s="186"/>
      <c r="F513" s="186"/>
      <c r="G513" s="186"/>
      <c r="H513" s="186"/>
      <c r="I513" s="186"/>
      <c r="J513" s="186"/>
      <c r="K513" s="186"/>
      <c r="S513" s="11"/>
      <c r="T513" s="11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11"/>
      <c r="AI513" s="169"/>
      <c r="AJ513" s="169"/>
      <c r="AK513" s="169"/>
      <c r="AL513" s="169"/>
      <c r="AM513" s="169"/>
      <c r="AN513" s="169"/>
      <c r="AO513" s="169"/>
      <c r="AP513" s="169"/>
      <c r="AQ513" s="169"/>
      <c r="AR513" s="169"/>
      <c r="AS513" s="169"/>
      <c r="AT513" s="169"/>
      <c r="AU513" s="169"/>
      <c r="AV513" s="169"/>
      <c r="AW513" s="169"/>
      <c r="AX513" s="169"/>
      <c r="AY513" s="169"/>
    </row>
    <row r="514" spans="2:51">
      <c r="B514" s="1795"/>
      <c r="C514" s="169"/>
      <c r="D514" s="186"/>
      <c r="E514" s="186"/>
      <c r="F514" s="186"/>
      <c r="G514" s="186"/>
      <c r="H514" s="186"/>
      <c r="I514" s="186"/>
      <c r="J514" s="186"/>
      <c r="K514" s="186"/>
      <c r="S514" s="11"/>
      <c r="T514" s="11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11"/>
      <c r="AI514" s="169"/>
      <c r="AJ514" s="169"/>
      <c r="AK514" s="169"/>
      <c r="AL514" s="169"/>
      <c r="AM514" s="169"/>
      <c r="AN514" s="169"/>
      <c r="AO514" s="169"/>
      <c r="AP514" s="169"/>
      <c r="AQ514" s="169"/>
      <c r="AR514" s="169"/>
      <c r="AS514" s="169"/>
      <c r="AT514" s="169"/>
      <c r="AU514" s="169"/>
      <c r="AV514" s="169"/>
      <c r="AW514" s="169"/>
      <c r="AX514" s="169"/>
      <c r="AY514" s="169"/>
    </row>
    <row r="515" spans="2:51">
      <c r="B515" s="1683"/>
      <c r="C515" s="169"/>
      <c r="D515" s="162"/>
      <c r="E515" s="1684"/>
      <c r="F515" s="1685"/>
      <c r="G515" s="1686"/>
      <c r="H515" s="1686"/>
      <c r="I515" s="351"/>
      <c r="J515" s="368"/>
      <c r="K515" s="186"/>
      <c r="S515" s="11"/>
      <c r="T515" s="11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11"/>
      <c r="AI515" s="169"/>
      <c r="AJ515" s="169"/>
      <c r="AK515" s="169"/>
      <c r="AL515" s="169"/>
      <c r="AM515" s="169"/>
      <c r="AN515" s="169"/>
      <c r="AO515" s="169"/>
      <c r="AP515" s="169"/>
      <c r="AQ515" s="169"/>
      <c r="AR515" s="169"/>
      <c r="AS515" s="169"/>
      <c r="AT515" s="169"/>
      <c r="AU515" s="169"/>
      <c r="AV515" s="169"/>
      <c r="AW515" s="169"/>
      <c r="AX515" s="169"/>
      <c r="AY515" s="169"/>
    </row>
    <row r="516" spans="2:51">
      <c r="B516" s="169"/>
      <c r="C516" s="169"/>
      <c r="D516" s="186"/>
      <c r="E516" s="186"/>
      <c r="F516" s="186"/>
      <c r="G516" s="186"/>
      <c r="H516" s="186"/>
      <c r="I516" s="365"/>
      <c r="J516" s="298"/>
      <c r="K516" s="186"/>
      <c r="S516" s="11"/>
      <c r="T516" s="11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11"/>
      <c r="AI516" s="169"/>
      <c r="AJ516" s="169"/>
      <c r="AK516" s="169"/>
      <c r="AL516" s="169"/>
      <c r="AM516" s="169"/>
      <c r="AN516" s="169"/>
      <c r="AO516" s="169"/>
      <c r="AP516" s="169"/>
      <c r="AQ516" s="169"/>
      <c r="AR516" s="169"/>
      <c r="AS516" s="169"/>
      <c r="AT516" s="169"/>
      <c r="AU516" s="169"/>
      <c r="AV516" s="169"/>
      <c r="AW516" s="169"/>
      <c r="AX516" s="169"/>
      <c r="AY516" s="169"/>
    </row>
    <row r="517" spans="2:51">
      <c r="B517" s="169"/>
      <c r="C517" s="298"/>
      <c r="D517" s="169"/>
      <c r="E517" s="186"/>
      <c r="F517" s="186"/>
      <c r="G517" s="186"/>
      <c r="H517" s="186"/>
      <c r="I517" s="186"/>
      <c r="J517" s="186"/>
      <c r="K517" s="186"/>
      <c r="S517" s="11"/>
      <c r="T517" s="11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11"/>
      <c r="AI517" s="169"/>
      <c r="AJ517" s="169"/>
      <c r="AK517" s="169"/>
      <c r="AL517" s="169"/>
      <c r="AM517" s="169"/>
      <c r="AN517" s="169"/>
      <c r="AO517" s="169"/>
      <c r="AP517" s="169"/>
      <c r="AQ517" s="169"/>
      <c r="AR517" s="169"/>
      <c r="AS517" s="169"/>
      <c r="AT517" s="169"/>
      <c r="AU517" s="169"/>
      <c r="AV517" s="169"/>
      <c r="AW517" s="169"/>
      <c r="AX517" s="169"/>
      <c r="AY517" s="169"/>
    </row>
    <row r="518" spans="2:51">
      <c r="B518" s="169"/>
      <c r="C518" s="163"/>
      <c r="D518" s="153"/>
      <c r="E518" s="181"/>
      <c r="F518" s="181"/>
      <c r="G518" s="181"/>
      <c r="H518" s="300"/>
      <c r="I518" s="257"/>
      <c r="J518" s="1782"/>
      <c r="K518" s="186"/>
      <c r="S518" s="11"/>
      <c r="T518" s="11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11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69"/>
      <c r="AT518" s="169"/>
      <c r="AU518" s="169"/>
      <c r="AV518" s="169"/>
      <c r="AW518" s="169"/>
      <c r="AX518" s="169"/>
      <c r="AY518" s="169"/>
    </row>
    <row r="519" spans="2:51">
      <c r="B519" s="169"/>
      <c r="C519" s="168"/>
      <c r="D519" s="153"/>
      <c r="E519" s="181"/>
      <c r="F519" s="181"/>
      <c r="G519" s="181"/>
      <c r="H519" s="300"/>
      <c r="I519" s="257"/>
      <c r="J519" s="1782"/>
      <c r="K519" s="186"/>
      <c r="S519" s="11"/>
      <c r="T519" s="11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11"/>
      <c r="AI519" s="169"/>
      <c r="AJ519" s="169"/>
      <c r="AK519" s="169"/>
      <c r="AL519" s="169"/>
      <c r="AM519" s="169"/>
      <c r="AN519" s="169"/>
      <c r="AO519" s="169"/>
      <c r="AP519" s="169"/>
      <c r="AQ519" s="169"/>
      <c r="AR519" s="169"/>
      <c r="AS519" s="169"/>
      <c r="AT519" s="169"/>
      <c r="AU519" s="169"/>
      <c r="AV519" s="169"/>
      <c r="AW519" s="169"/>
      <c r="AX519" s="169"/>
      <c r="AY519" s="169"/>
    </row>
    <row r="520" spans="2:51">
      <c r="B520" s="169"/>
      <c r="C520" s="163"/>
      <c r="D520" s="155"/>
      <c r="E520" s="181"/>
      <c r="F520" s="181"/>
      <c r="G520" s="181"/>
      <c r="H520" s="300"/>
      <c r="I520" s="1791"/>
      <c r="J520" s="1784"/>
      <c r="K520" s="186"/>
      <c r="S520" s="11"/>
      <c r="T520" s="11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11"/>
      <c r="AI520" s="169"/>
      <c r="AJ520" s="169"/>
      <c r="AK520" s="169"/>
      <c r="AL520" s="169"/>
      <c r="AM520" s="169"/>
      <c r="AN520" s="169"/>
      <c r="AO520" s="169"/>
      <c r="AP520" s="169"/>
      <c r="AQ520" s="169"/>
      <c r="AR520" s="169"/>
      <c r="AS520" s="169"/>
      <c r="AT520" s="169"/>
      <c r="AU520" s="169"/>
      <c r="AV520" s="169"/>
      <c r="AW520" s="169"/>
      <c r="AX520" s="169"/>
      <c r="AY520" s="169"/>
    </row>
    <row r="521" spans="2:51">
      <c r="B521" s="1683"/>
      <c r="C521" s="899"/>
      <c r="D521" s="162"/>
      <c r="E521" s="1684"/>
      <c r="F521" s="1685"/>
      <c r="G521" s="1686"/>
      <c r="H521" s="1686"/>
      <c r="I521" s="351"/>
      <c r="J521" s="368"/>
      <c r="K521" s="186"/>
      <c r="S521" s="11"/>
      <c r="T521" s="11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11"/>
      <c r="AI521" s="169"/>
      <c r="AJ521" s="169"/>
      <c r="AK521" s="169"/>
      <c r="AL521" s="169"/>
      <c r="AM521" s="169"/>
      <c r="AN521" s="169"/>
      <c r="AO521" s="169"/>
      <c r="AP521" s="169"/>
      <c r="AQ521" s="169"/>
      <c r="AR521" s="169"/>
      <c r="AS521" s="169"/>
      <c r="AT521" s="169"/>
      <c r="AU521" s="169"/>
      <c r="AV521" s="169"/>
      <c r="AW521" s="169"/>
      <c r="AX521" s="169"/>
      <c r="AY521" s="169"/>
    </row>
    <row r="522" spans="2:51">
      <c r="B522" s="155"/>
      <c r="C522" s="899"/>
      <c r="D522" s="162"/>
      <c r="E522" s="901"/>
      <c r="F522" s="901"/>
      <c r="G522" s="901"/>
      <c r="H522" s="901"/>
      <c r="I522" s="365"/>
      <c r="J522" s="298"/>
      <c r="K522" s="186"/>
      <c r="S522" s="11"/>
      <c r="T522" s="11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11"/>
      <c r="AI522" s="169"/>
      <c r="AJ522" s="169"/>
      <c r="AK522" s="169"/>
      <c r="AL522" s="169"/>
      <c r="AM522" s="169"/>
      <c r="AN522" s="169"/>
      <c r="AO522" s="169"/>
      <c r="AP522" s="169"/>
      <c r="AQ522" s="169"/>
      <c r="AR522" s="169"/>
      <c r="AS522" s="169"/>
      <c r="AT522" s="169"/>
      <c r="AU522" s="169"/>
      <c r="AV522" s="169"/>
      <c r="AW522" s="169"/>
      <c r="AX522" s="169"/>
      <c r="AY522" s="169"/>
    </row>
    <row r="523" spans="2:51">
      <c r="B523" s="169"/>
      <c r="C523" s="903"/>
      <c r="D523" s="169"/>
      <c r="E523" s="904"/>
      <c r="F523" s="904"/>
      <c r="G523" s="898"/>
      <c r="H523" s="898"/>
      <c r="I523" s="365"/>
      <c r="J523" s="186"/>
      <c r="K523" s="186"/>
      <c r="S523" s="11"/>
      <c r="T523" s="11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11"/>
      <c r="AI523" s="169"/>
      <c r="AJ523" s="169"/>
      <c r="AK523" s="169"/>
      <c r="AL523" s="169"/>
      <c r="AM523" s="169"/>
      <c r="AN523" s="169"/>
      <c r="AO523" s="169"/>
      <c r="AP523" s="169"/>
      <c r="AQ523" s="169"/>
      <c r="AR523" s="169"/>
      <c r="AS523" s="169"/>
      <c r="AT523" s="169"/>
      <c r="AU523" s="169"/>
      <c r="AV523" s="169"/>
      <c r="AW523" s="169"/>
      <c r="AX523" s="169"/>
      <c r="AY523" s="169"/>
    </row>
    <row r="524" spans="2:51">
      <c r="B524" s="1469"/>
      <c r="C524" s="156"/>
      <c r="D524" s="21"/>
      <c r="E524" s="1470"/>
      <c r="F524" s="1470"/>
      <c r="G524" s="1470"/>
      <c r="H524" s="21"/>
      <c r="I524" s="1471"/>
      <c r="J524" s="1471"/>
      <c r="S524" s="11"/>
      <c r="T524" s="11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11"/>
      <c r="AI524" s="169"/>
      <c r="AJ524" s="169"/>
      <c r="AK524" s="169"/>
      <c r="AL524" s="169"/>
      <c r="AM524" s="169"/>
      <c r="AN524" s="169"/>
      <c r="AO524" s="169"/>
      <c r="AP524" s="169"/>
      <c r="AQ524" s="169"/>
      <c r="AR524" s="169"/>
      <c r="AS524" s="169"/>
      <c r="AT524" s="169"/>
      <c r="AU524" s="169"/>
      <c r="AV524" s="169"/>
      <c r="AW524" s="169"/>
      <c r="AX524" s="169"/>
      <c r="AY524" s="169"/>
    </row>
    <row r="525" spans="2:51">
      <c r="B525" s="6"/>
      <c r="S525" s="11"/>
      <c r="T525" s="11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11"/>
      <c r="AI525" s="169"/>
      <c r="AJ525" s="169"/>
      <c r="AK525" s="169"/>
      <c r="AL525" s="169"/>
      <c r="AM525" s="169"/>
      <c r="AN525" s="169"/>
      <c r="AO525" s="169"/>
      <c r="AP525" s="169"/>
      <c r="AQ525" s="169"/>
      <c r="AR525" s="169"/>
      <c r="AS525" s="169"/>
      <c r="AT525" s="169"/>
      <c r="AU525" s="169"/>
      <c r="AV525" s="169"/>
      <c r="AW525" s="169"/>
      <c r="AX525" s="169"/>
      <c r="AY525" s="169"/>
    </row>
    <row r="526" spans="2:51">
      <c r="S526" s="11"/>
      <c r="T526" s="11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11"/>
      <c r="AI526" s="169"/>
      <c r="AJ526" s="169"/>
      <c r="AK526" s="169"/>
      <c r="AL526" s="169"/>
      <c r="AM526" s="169"/>
      <c r="AN526" s="169"/>
      <c r="AO526" s="169"/>
      <c r="AP526" s="169"/>
      <c r="AQ526" s="169"/>
      <c r="AR526" s="169"/>
      <c r="AS526" s="169"/>
      <c r="AT526" s="169"/>
      <c r="AU526" s="169"/>
      <c r="AV526" s="169"/>
      <c r="AW526" s="169"/>
      <c r="AX526" s="169"/>
      <c r="AY526" s="169"/>
    </row>
    <row r="527" spans="2:51">
      <c r="S527" s="11"/>
      <c r="T527" s="11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11"/>
      <c r="AI527" s="169"/>
      <c r="AJ527" s="169"/>
      <c r="AK527" s="169"/>
      <c r="AL527" s="169"/>
      <c r="AM527" s="169"/>
      <c r="AN527" s="169"/>
      <c r="AO527" s="169"/>
      <c r="AP527" s="169"/>
      <c r="AQ527" s="169"/>
      <c r="AR527" s="169"/>
      <c r="AS527" s="169"/>
      <c r="AT527" s="169"/>
      <c r="AU527" s="169"/>
      <c r="AV527" s="169"/>
      <c r="AW527" s="169"/>
      <c r="AX527" s="169"/>
      <c r="AY527" s="169"/>
    </row>
    <row r="528" spans="2:51">
      <c r="S528" s="11"/>
      <c r="T528" s="11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11"/>
      <c r="AI528" s="169"/>
      <c r="AJ528" s="169"/>
      <c r="AK528" s="169"/>
      <c r="AL528" s="169"/>
      <c r="AM528" s="169"/>
      <c r="AN528" s="169"/>
      <c r="AO528" s="169"/>
      <c r="AP528" s="169"/>
      <c r="AQ528" s="169"/>
      <c r="AR528" s="169"/>
      <c r="AS528" s="169"/>
      <c r="AT528" s="169"/>
      <c r="AU528" s="169"/>
      <c r="AV528" s="169"/>
      <c r="AW528" s="169"/>
      <c r="AX528" s="169"/>
      <c r="AY528" s="169"/>
    </row>
    <row r="529" spans="19:51">
      <c r="S529" s="11"/>
      <c r="T529" s="11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11"/>
      <c r="AI529" s="169"/>
      <c r="AJ529" s="169"/>
      <c r="AK529" s="169"/>
      <c r="AL529" s="169"/>
      <c r="AM529" s="169"/>
      <c r="AN529" s="169"/>
      <c r="AO529" s="169"/>
      <c r="AP529" s="169"/>
      <c r="AQ529" s="169"/>
      <c r="AR529" s="169"/>
      <c r="AS529" s="169"/>
      <c r="AT529" s="169"/>
      <c r="AU529" s="169"/>
      <c r="AV529" s="169"/>
      <c r="AW529" s="169"/>
      <c r="AX529" s="169"/>
      <c r="AY529" s="169"/>
    </row>
    <row r="530" spans="19:51">
      <c r="S530" s="11"/>
      <c r="T530" s="11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11"/>
      <c r="AI530" s="169"/>
      <c r="AJ530" s="169"/>
      <c r="AK530" s="169"/>
      <c r="AL530" s="169"/>
      <c r="AM530" s="169"/>
      <c r="AN530" s="169"/>
      <c r="AO530" s="169"/>
      <c r="AP530" s="169"/>
      <c r="AQ530" s="169"/>
      <c r="AR530" s="169"/>
      <c r="AS530" s="169"/>
      <c r="AT530" s="169"/>
      <c r="AU530" s="169"/>
      <c r="AV530" s="169"/>
      <c r="AW530" s="169"/>
      <c r="AX530" s="169"/>
      <c r="AY530" s="169"/>
    </row>
    <row r="531" spans="19:51">
      <c r="S531" s="11"/>
      <c r="T531" s="11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11"/>
      <c r="AI531" s="169"/>
      <c r="AJ531" s="169"/>
      <c r="AK531" s="169"/>
      <c r="AL531" s="169"/>
      <c r="AM531" s="169"/>
      <c r="AN531" s="169"/>
      <c r="AO531" s="169"/>
      <c r="AP531" s="169"/>
      <c r="AQ531" s="169"/>
      <c r="AR531" s="169"/>
      <c r="AS531" s="169"/>
      <c r="AT531" s="169"/>
      <c r="AU531" s="169"/>
      <c r="AV531" s="169"/>
      <c r="AW531" s="169"/>
      <c r="AX531" s="169"/>
      <c r="AY531" s="169"/>
    </row>
    <row r="532" spans="19:51">
      <c r="S532" s="11"/>
      <c r="T532" s="11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11"/>
      <c r="AI532" s="169"/>
      <c r="AJ532" s="169"/>
      <c r="AK532" s="169"/>
      <c r="AL532" s="169"/>
      <c r="AM532" s="169"/>
      <c r="AN532" s="169"/>
      <c r="AO532" s="169"/>
      <c r="AP532" s="169"/>
      <c r="AQ532" s="169"/>
      <c r="AR532" s="169"/>
      <c r="AS532" s="169"/>
      <c r="AT532" s="169"/>
      <c r="AU532" s="169"/>
      <c r="AV532" s="169"/>
      <c r="AW532" s="169"/>
      <c r="AX532" s="169"/>
      <c r="AY532" s="169"/>
    </row>
    <row r="533" spans="19:51">
      <c r="S533" s="11"/>
      <c r="T533" s="11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11"/>
      <c r="AI533" s="169"/>
      <c r="AJ533" s="169"/>
      <c r="AK533" s="169"/>
      <c r="AL533" s="169"/>
      <c r="AM533" s="169"/>
      <c r="AN533" s="169"/>
      <c r="AO533" s="169"/>
      <c r="AP533" s="169"/>
      <c r="AQ533" s="169"/>
      <c r="AR533" s="169"/>
      <c r="AS533" s="169"/>
      <c r="AT533" s="169"/>
      <c r="AU533" s="169"/>
      <c r="AV533" s="169"/>
      <c r="AW533" s="169"/>
      <c r="AX533" s="169"/>
      <c r="AY533" s="169"/>
    </row>
    <row r="534" spans="19:51">
      <c r="S534" s="11"/>
      <c r="T534" s="11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11"/>
      <c r="AI534" s="169"/>
      <c r="AJ534" s="169"/>
      <c r="AK534" s="169"/>
      <c r="AL534" s="169"/>
      <c r="AM534" s="169"/>
      <c r="AN534" s="169"/>
      <c r="AO534" s="169"/>
      <c r="AP534" s="169"/>
      <c r="AQ534" s="169"/>
      <c r="AR534" s="169"/>
      <c r="AS534" s="169"/>
      <c r="AT534" s="169"/>
      <c r="AU534" s="169"/>
      <c r="AV534" s="169"/>
      <c r="AW534" s="169"/>
      <c r="AX534" s="169"/>
      <c r="AY534" s="169"/>
    </row>
    <row r="535" spans="19:51">
      <c r="S535" s="11"/>
      <c r="T535" s="11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11"/>
      <c r="AI535" s="169"/>
      <c r="AJ535" s="169"/>
      <c r="AK535" s="169"/>
      <c r="AL535" s="169"/>
      <c r="AM535" s="169"/>
      <c r="AN535" s="169"/>
      <c r="AO535" s="169"/>
      <c r="AP535" s="169"/>
      <c r="AQ535" s="169"/>
      <c r="AR535" s="169"/>
      <c r="AS535" s="169"/>
      <c r="AT535" s="169"/>
      <c r="AU535" s="169"/>
      <c r="AV535" s="169"/>
      <c r="AW535" s="169"/>
      <c r="AX535" s="169"/>
      <c r="AY535" s="169"/>
    </row>
    <row r="536" spans="19:51">
      <c r="S536" s="11"/>
      <c r="T536" s="11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11"/>
      <c r="AI536" s="169"/>
      <c r="AJ536" s="169"/>
      <c r="AK536" s="169"/>
      <c r="AL536" s="169"/>
      <c r="AM536" s="169"/>
      <c r="AN536" s="169"/>
      <c r="AO536" s="169"/>
      <c r="AP536" s="169"/>
      <c r="AQ536" s="169"/>
      <c r="AR536" s="169"/>
      <c r="AS536" s="169"/>
      <c r="AT536" s="169"/>
      <c r="AU536" s="169"/>
      <c r="AV536" s="169"/>
      <c r="AW536" s="169"/>
      <c r="AX536" s="169"/>
      <c r="AY536" s="169"/>
    </row>
    <row r="537" spans="19:51">
      <c r="S537" s="11"/>
      <c r="T537" s="11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11"/>
      <c r="AI537" s="169"/>
      <c r="AJ537" s="169"/>
      <c r="AK537" s="169"/>
      <c r="AL537" s="169"/>
      <c r="AM537" s="169"/>
      <c r="AN537" s="169"/>
      <c r="AO537" s="169"/>
      <c r="AP537" s="169"/>
      <c r="AQ537" s="169"/>
      <c r="AR537" s="169"/>
      <c r="AS537" s="169"/>
      <c r="AT537" s="169"/>
      <c r="AU537" s="169"/>
      <c r="AV537" s="169"/>
      <c r="AW537" s="169"/>
      <c r="AX537" s="169"/>
      <c r="AY537" s="169"/>
    </row>
    <row r="538" spans="19:51">
      <c r="S538" s="11"/>
      <c r="T538" s="11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11"/>
      <c r="AI538" s="169"/>
      <c r="AJ538" s="169"/>
      <c r="AK538" s="169"/>
      <c r="AL538" s="169"/>
      <c r="AM538" s="169"/>
      <c r="AN538" s="169"/>
      <c r="AO538" s="169"/>
      <c r="AP538" s="169"/>
      <c r="AQ538" s="169"/>
      <c r="AR538" s="169"/>
      <c r="AS538" s="169"/>
      <c r="AT538" s="169"/>
      <c r="AU538" s="169"/>
      <c r="AV538" s="169"/>
      <c r="AW538" s="169"/>
      <c r="AX538" s="169"/>
      <c r="AY538" s="169"/>
    </row>
    <row r="539" spans="19:51">
      <c r="S539" s="11"/>
      <c r="T539" s="11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11"/>
      <c r="AI539" s="169"/>
      <c r="AJ539" s="169"/>
      <c r="AK539" s="169"/>
      <c r="AL539" s="169"/>
      <c r="AM539" s="169"/>
      <c r="AN539" s="169"/>
      <c r="AO539" s="169"/>
      <c r="AP539" s="169"/>
      <c r="AQ539" s="169"/>
      <c r="AR539" s="169"/>
      <c r="AS539" s="169"/>
      <c r="AT539" s="169"/>
      <c r="AU539" s="169"/>
      <c r="AV539" s="169"/>
      <c r="AW539" s="169"/>
      <c r="AX539" s="169"/>
      <c r="AY539" s="169"/>
    </row>
    <row r="540" spans="19:51">
      <c r="S540" s="11"/>
      <c r="T540" s="11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11"/>
      <c r="AI540" s="169"/>
      <c r="AJ540" s="169"/>
      <c r="AK540" s="169"/>
      <c r="AL540" s="169"/>
      <c r="AM540" s="169"/>
      <c r="AN540" s="169"/>
      <c r="AO540" s="169"/>
      <c r="AP540" s="169"/>
      <c r="AQ540" s="169"/>
      <c r="AR540" s="169"/>
      <c r="AS540" s="169"/>
      <c r="AT540" s="169"/>
      <c r="AU540" s="169"/>
      <c r="AV540" s="169"/>
      <c r="AW540" s="169"/>
      <c r="AX540" s="169"/>
      <c r="AY540" s="169"/>
    </row>
    <row r="541" spans="19:51">
      <c r="S541" s="11"/>
      <c r="T541" s="11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11"/>
      <c r="AI541" s="169"/>
      <c r="AJ541" s="169"/>
      <c r="AK541" s="169"/>
      <c r="AL541" s="169"/>
      <c r="AM541" s="169"/>
      <c r="AN541" s="169"/>
      <c r="AO541" s="169"/>
      <c r="AP541" s="169"/>
      <c r="AQ541" s="169"/>
      <c r="AR541" s="169"/>
      <c r="AS541" s="169"/>
      <c r="AT541" s="169"/>
      <c r="AU541" s="169"/>
      <c r="AV541" s="169"/>
      <c r="AW541" s="169"/>
      <c r="AX541" s="169"/>
      <c r="AY541" s="169"/>
    </row>
    <row r="542" spans="19:51">
      <c r="S542" s="11"/>
      <c r="T542" s="11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11"/>
      <c r="AI542" s="169"/>
      <c r="AJ542" s="169"/>
      <c r="AK542" s="169"/>
      <c r="AL542" s="169"/>
      <c r="AM542" s="169"/>
      <c r="AN542" s="169"/>
      <c r="AO542" s="169"/>
      <c r="AP542" s="169"/>
      <c r="AQ542" s="169"/>
      <c r="AR542" s="169"/>
      <c r="AS542" s="169"/>
      <c r="AT542" s="169"/>
      <c r="AU542" s="169"/>
      <c r="AV542" s="169"/>
      <c r="AW542" s="169"/>
      <c r="AX542" s="169"/>
      <c r="AY542" s="169"/>
    </row>
    <row r="543" spans="19:51">
      <c r="S543" s="11"/>
      <c r="T543" s="11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11"/>
      <c r="AI543" s="169"/>
      <c r="AJ543" s="169"/>
      <c r="AK543" s="169"/>
      <c r="AL543" s="169"/>
      <c r="AM543" s="169"/>
      <c r="AN543" s="169"/>
      <c r="AO543" s="169"/>
      <c r="AP543" s="169"/>
      <c r="AQ543" s="169"/>
      <c r="AR543" s="169"/>
      <c r="AS543" s="169"/>
      <c r="AT543" s="169"/>
      <c r="AU543" s="169"/>
      <c r="AV543" s="169"/>
      <c r="AW543" s="169"/>
      <c r="AX543" s="169"/>
      <c r="AY543" s="169"/>
    </row>
    <row r="544" spans="19:51">
      <c r="S544" s="11"/>
      <c r="T544" s="11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11"/>
      <c r="AI544" s="169"/>
      <c r="AJ544" s="169"/>
      <c r="AK544" s="169"/>
      <c r="AL544" s="169"/>
      <c r="AM544" s="169"/>
      <c r="AN544" s="169"/>
      <c r="AO544" s="169"/>
      <c r="AP544" s="169"/>
      <c r="AQ544" s="169"/>
      <c r="AR544" s="169"/>
      <c r="AS544" s="169"/>
      <c r="AT544" s="169"/>
      <c r="AU544" s="169"/>
      <c r="AV544" s="169"/>
      <c r="AW544" s="169"/>
      <c r="AX544" s="169"/>
      <c r="AY544" s="169"/>
    </row>
    <row r="545" spans="19:51">
      <c r="S545" s="11"/>
      <c r="T545" s="11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11"/>
      <c r="AI545" s="169"/>
      <c r="AJ545" s="169"/>
      <c r="AK545" s="169"/>
      <c r="AL545" s="169"/>
      <c r="AM545" s="169"/>
      <c r="AN545" s="169"/>
      <c r="AO545" s="169"/>
      <c r="AP545" s="169"/>
      <c r="AQ545" s="169"/>
      <c r="AR545" s="169"/>
      <c r="AS545" s="169"/>
      <c r="AT545" s="169"/>
      <c r="AU545" s="169"/>
      <c r="AV545" s="169"/>
      <c r="AW545" s="169"/>
      <c r="AX545" s="169"/>
      <c r="AY545" s="169"/>
    </row>
    <row r="546" spans="19:51">
      <c r="S546" s="11"/>
      <c r="T546" s="11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11"/>
      <c r="AI546" s="169"/>
      <c r="AJ546" s="169"/>
      <c r="AK546" s="169"/>
      <c r="AL546" s="169"/>
      <c r="AM546" s="169"/>
      <c r="AN546" s="169"/>
      <c r="AO546" s="169"/>
      <c r="AP546" s="169"/>
      <c r="AQ546" s="169"/>
      <c r="AR546" s="169"/>
      <c r="AS546" s="169"/>
      <c r="AT546" s="169"/>
      <c r="AU546" s="169"/>
      <c r="AV546" s="169"/>
      <c r="AW546" s="169"/>
      <c r="AX546" s="169"/>
      <c r="AY546" s="169"/>
    </row>
    <row r="547" spans="19:51">
      <c r="S547" s="11"/>
      <c r="T547" s="11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11"/>
      <c r="AI547" s="169"/>
      <c r="AJ547" s="169"/>
      <c r="AK547" s="169"/>
      <c r="AL547" s="169"/>
      <c r="AM547" s="169"/>
      <c r="AN547" s="169"/>
      <c r="AO547" s="169"/>
      <c r="AP547" s="169"/>
      <c r="AQ547" s="169"/>
      <c r="AR547" s="169"/>
      <c r="AS547" s="169"/>
      <c r="AT547" s="169"/>
      <c r="AU547" s="169"/>
      <c r="AV547" s="169"/>
      <c r="AW547" s="169"/>
      <c r="AX547" s="169"/>
      <c r="AY547" s="169"/>
    </row>
    <row r="548" spans="19:51">
      <c r="S548" s="11"/>
      <c r="T548" s="11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11"/>
      <c r="AI548" s="169"/>
      <c r="AJ548" s="169"/>
      <c r="AK548" s="169"/>
      <c r="AL548" s="169"/>
      <c r="AM548" s="169"/>
      <c r="AN548" s="169"/>
      <c r="AO548" s="169"/>
      <c r="AP548" s="169"/>
      <c r="AQ548" s="169"/>
      <c r="AR548" s="169"/>
      <c r="AS548" s="169"/>
      <c r="AT548" s="169"/>
      <c r="AU548" s="169"/>
      <c r="AV548" s="169"/>
      <c r="AW548" s="169"/>
      <c r="AX548" s="169"/>
      <c r="AY548" s="169"/>
    </row>
    <row r="549" spans="19:51">
      <c r="S549" s="11"/>
      <c r="T549" s="11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11"/>
      <c r="AI549" s="169"/>
      <c r="AJ549" s="169"/>
      <c r="AK549" s="169"/>
      <c r="AL549" s="169"/>
      <c r="AM549" s="169"/>
      <c r="AN549" s="169"/>
      <c r="AO549" s="169"/>
      <c r="AP549" s="169"/>
      <c r="AQ549" s="169"/>
      <c r="AR549" s="169"/>
      <c r="AS549" s="169"/>
      <c r="AT549" s="169"/>
      <c r="AU549" s="169"/>
      <c r="AV549" s="169"/>
      <c r="AW549" s="169"/>
      <c r="AX549" s="169"/>
      <c r="AY549" s="169"/>
    </row>
    <row r="550" spans="19:51">
      <c r="S550" s="11"/>
      <c r="T550" s="11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11"/>
      <c r="AI550" s="169"/>
      <c r="AJ550" s="169"/>
      <c r="AK550" s="169"/>
      <c r="AL550" s="169"/>
      <c r="AM550" s="169"/>
      <c r="AN550" s="169"/>
      <c r="AO550" s="169"/>
      <c r="AP550" s="169"/>
      <c r="AQ550" s="169"/>
      <c r="AR550" s="169"/>
      <c r="AS550" s="169"/>
      <c r="AT550" s="169"/>
      <c r="AU550" s="169"/>
      <c r="AV550" s="169"/>
      <c r="AW550" s="169"/>
      <c r="AX550" s="169"/>
      <c r="AY550" s="169"/>
    </row>
    <row r="551" spans="19:51">
      <c r="S551" s="11"/>
      <c r="T551" s="11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11"/>
      <c r="AI551" s="169"/>
      <c r="AJ551" s="169"/>
      <c r="AK551" s="169"/>
      <c r="AL551" s="169"/>
      <c r="AM551" s="169"/>
      <c r="AN551" s="169"/>
      <c r="AO551" s="169"/>
      <c r="AP551" s="169"/>
      <c r="AQ551" s="169"/>
      <c r="AR551" s="169"/>
      <c r="AS551" s="169"/>
      <c r="AT551" s="169"/>
      <c r="AU551" s="169"/>
      <c r="AV551" s="169"/>
      <c r="AW551" s="169"/>
      <c r="AX551" s="169"/>
      <c r="AY551" s="169"/>
    </row>
    <row r="552" spans="19:51">
      <c r="S552" s="11"/>
      <c r="T552" s="11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11"/>
      <c r="AI552" s="169"/>
      <c r="AJ552" s="169"/>
      <c r="AK552" s="169"/>
      <c r="AL552" s="169"/>
      <c r="AM552" s="169"/>
      <c r="AN552" s="169"/>
      <c r="AO552" s="169"/>
      <c r="AP552" s="169"/>
      <c r="AQ552" s="169"/>
      <c r="AR552" s="169"/>
      <c r="AS552" s="169"/>
      <c r="AT552" s="169"/>
      <c r="AU552" s="169"/>
      <c r="AV552" s="169"/>
      <c r="AW552" s="169"/>
      <c r="AX552" s="169"/>
      <c r="AY552" s="169"/>
    </row>
    <row r="553" spans="19:51">
      <c r="S553" s="11"/>
      <c r="T553" s="11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11"/>
      <c r="AI553" s="169"/>
      <c r="AJ553" s="169"/>
      <c r="AK553" s="169"/>
      <c r="AL553" s="169"/>
      <c r="AM553" s="169"/>
      <c r="AN553" s="169"/>
      <c r="AO553" s="169"/>
      <c r="AP553" s="169"/>
      <c r="AQ553" s="169"/>
      <c r="AR553" s="169"/>
      <c r="AS553" s="169"/>
      <c r="AT553" s="169"/>
      <c r="AU553" s="169"/>
      <c r="AV553" s="169"/>
      <c r="AW553" s="169"/>
      <c r="AX553" s="169"/>
      <c r="AY553" s="169"/>
    </row>
    <row r="554" spans="19:51">
      <c r="S554" s="11"/>
      <c r="T554" s="11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11"/>
      <c r="AI554" s="169"/>
      <c r="AJ554" s="169"/>
      <c r="AK554" s="169"/>
      <c r="AL554" s="169"/>
      <c r="AM554" s="169"/>
      <c r="AN554" s="169"/>
      <c r="AO554" s="169"/>
      <c r="AP554" s="169"/>
      <c r="AQ554" s="169"/>
      <c r="AR554" s="169"/>
      <c r="AS554" s="169"/>
      <c r="AT554" s="169"/>
      <c r="AU554" s="169"/>
      <c r="AV554" s="169"/>
      <c r="AW554" s="169"/>
      <c r="AX554" s="169"/>
      <c r="AY554" s="169"/>
    </row>
    <row r="555" spans="19:51">
      <c r="S555" s="11"/>
      <c r="T555" s="11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11"/>
      <c r="AI555" s="169"/>
      <c r="AJ555" s="169"/>
      <c r="AK555" s="169"/>
      <c r="AL555" s="169"/>
      <c r="AM555" s="169"/>
      <c r="AN555" s="169"/>
      <c r="AO555" s="169"/>
      <c r="AP555" s="169"/>
      <c r="AQ555" s="169"/>
      <c r="AR555" s="169"/>
      <c r="AS555" s="169"/>
      <c r="AT555" s="169"/>
      <c r="AU555" s="169"/>
      <c r="AV555" s="169"/>
      <c r="AW555" s="169"/>
      <c r="AX555" s="169"/>
      <c r="AY555" s="169"/>
    </row>
    <row r="556" spans="19:51">
      <c r="S556" s="11"/>
      <c r="T556" s="11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11"/>
      <c r="AI556" s="169"/>
      <c r="AJ556" s="169"/>
      <c r="AK556" s="169"/>
      <c r="AL556" s="169"/>
      <c r="AM556" s="169"/>
      <c r="AN556" s="169"/>
      <c r="AO556" s="169"/>
      <c r="AP556" s="169"/>
      <c r="AQ556" s="169"/>
      <c r="AR556" s="169"/>
      <c r="AS556" s="169"/>
      <c r="AT556" s="169"/>
      <c r="AU556" s="169"/>
      <c r="AV556" s="169"/>
      <c r="AW556" s="169"/>
      <c r="AX556" s="169"/>
      <c r="AY556" s="169"/>
    </row>
    <row r="557" spans="19:51">
      <c r="S557" s="11"/>
      <c r="T557" s="11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11"/>
      <c r="AI557" s="169"/>
      <c r="AJ557" s="169"/>
      <c r="AK557" s="169"/>
      <c r="AL557" s="169"/>
      <c r="AM557" s="169"/>
      <c r="AN557" s="169"/>
      <c r="AO557" s="169"/>
      <c r="AP557" s="169"/>
      <c r="AQ557" s="169"/>
      <c r="AR557" s="169"/>
      <c r="AS557" s="169"/>
      <c r="AT557" s="169"/>
      <c r="AU557" s="169"/>
      <c r="AV557" s="169"/>
      <c r="AW557" s="169"/>
      <c r="AX557" s="169"/>
      <c r="AY557" s="169"/>
    </row>
    <row r="558" spans="19:51">
      <c r="S558" s="11"/>
      <c r="T558" s="11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11"/>
      <c r="AI558" s="169"/>
      <c r="AJ558" s="169"/>
      <c r="AK558" s="169"/>
      <c r="AL558" s="169"/>
      <c r="AM558" s="169"/>
      <c r="AN558" s="169"/>
      <c r="AO558" s="169"/>
      <c r="AP558" s="169"/>
      <c r="AQ558" s="169"/>
      <c r="AR558" s="169"/>
      <c r="AS558" s="169"/>
      <c r="AT558" s="169"/>
      <c r="AU558" s="169"/>
      <c r="AV558" s="169"/>
      <c r="AW558" s="169"/>
      <c r="AX558" s="169"/>
      <c r="AY558" s="169"/>
    </row>
    <row r="559" spans="19:51">
      <c r="S559" s="11"/>
      <c r="T559" s="11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11"/>
      <c r="AI559" s="169"/>
      <c r="AJ559" s="169"/>
      <c r="AK559" s="169"/>
      <c r="AL559" s="169"/>
      <c r="AM559" s="169"/>
      <c r="AN559" s="169"/>
      <c r="AO559" s="169"/>
      <c r="AP559" s="169"/>
      <c r="AQ559" s="169"/>
      <c r="AR559" s="169"/>
      <c r="AS559" s="169"/>
      <c r="AT559" s="169"/>
      <c r="AU559" s="169"/>
      <c r="AV559" s="169"/>
      <c r="AW559" s="169"/>
      <c r="AX559" s="169"/>
      <c r="AY559" s="169"/>
    </row>
    <row r="560" spans="19:51">
      <c r="S560" s="11"/>
      <c r="T560" s="11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11"/>
      <c r="AI560" s="169"/>
      <c r="AJ560" s="169"/>
      <c r="AK560" s="169"/>
      <c r="AL560" s="169"/>
      <c r="AM560" s="169"/>
      <c r="AN560" s="169"/>
      <c r="AO560" s="169"/>
      <c r="AP560" s="169"/>
      <c r="AQ560" s="169"/>
      <c r="AR560" s="169"/>
      <c r="AS560" s="169"/>
      <c r="AT560" s="169"/>
      <c r="AU560" s="169"/>
      <c r="AV560" s="169"/>
      <c r="AW560" s="169"/>
      <c r="AX560" s="169"/>
      <c r="AY560" s="169"/>
    </row>
    <row r="561" spans="19:51">
      <c r="S561" s="11"/>
      <c r="T561" s="11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11"/>
      <c r="AI561" s="169"/>
      <c r="AJ561" s="169"/>
      <c r="AK561" s="169"/>
      <c r="AL561" s="169"/>
      <c r="AM561" s="169"/>
      <c r="AN561" s="169"/>
      <c r="AO561" s="169"/>
      <c r="AP561" s="169"/>
      <c r="AQ561" s="169"/>
      <c r="AR561" s="169"/>
      <c r="AS561" s="169"/>
      <c r="AT561" s="169"/>
      <c r="AU561" s="169"/>
      <c r="AV561" s="169"/>
      <c r="AW561" s="169"/>
      <c r="AX561" s="169"/>
      <c r="AY561" s="169"/>
    </row>
    <row r="562" spans="19:51">
      <c r="S562" s="11"/>
      <c r="T562" s="11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11"/>
      <c r="AI562" s="169"/>
      <c r="AJ562" s="169"/>
      <c r="AK562" s="169"/>
      <c r="AL562" s="169"/>
      <c r="AM562" s="169"/>
      <c r="AN562" s="169"/>
      <c r="AO562" s="169"/>
      <c r="AP562" s="169"/>
      <c r="AQ562" s="169"/>
      <c r="AR562" s="169"/>
      <c r="AS562" s="169"/>
      <c r="AT562" s="169"/>
      <c r="AU562" s="169"/>
      <c r="AV562" s="169"/>
      <c r="AW562" s="169"/>
      <c r="AX562" s="169"/>
      <c r="AY562" s="169"/>
    </row>
    <row r="563" spans="19:51">
      <c r="S563" s="11"/>
      <c r="T563" s="11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11"/>
      <c r="AI563" s="169"/>
      <c r="AJ563" s="169"/>
      <c r="AK563" s="169"/>
      <c r="AL563" s="169"/>
      <c r="AM563" s="169"/>
      <c r="AN563" s="169"/>
      <c r="AO563" s="169"/>
      <c r="AP563" s="169"/>
      <c r="AQ563" s="169"/>
      <c r="AR563" s="169"/>
      <c r="AS563" s="169"/>
      <c r="AT563" s="169"/>
      <c r="AU563" s="169"/>
      <c r="AV563" s="169"/>
      <c r="AW563" s="169"/>
      <c r="AX563" s="169"/>
      <c r="AY563" s="169"/>
    </row>
    <row r="564" spans="19:51">
      <c r="S564" s="11"/>
      <c r="T564" s="11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11"/>
      <c r="AI564" s="169"/>
      <c r="AJ564" s="169"/>
      <c r="AK564" s="169"/>
      <c r="AL564" s="169"/>
      <c r="AM564" s="169"/>
      <c r="AN564" s="169"/>
      <c r="AO564" s="169"/>
      <c r="AP564" s="169"/>
      <c r="AQ564" s="169"/>
      <c r="AR564" s="169"/>
      <c r="AS564" s="169"/>
      <c r="AT564" s="169"/>
      <c r="AU564" s="169"/>
      <c r="AV564" s="169"/>
      <c r="AW564" s="169"/>
      <c r="AX564" s="169"/>
      <c r="AY564" s="169"/>
    </row>
    <row r="565" spans="19:51">
      <c r="S565" s="11"/>
      <c r="T565" s="11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11"/>
      <c r="AI565" s="169"/>
      <c r="AJ565" s="169"/>
      <c r="AK565" s="169"/>
      <c r="AL565" s="169"/>
      <c r="AM565" s="169"/>
      <c r="AN565" s="169"/>
      <c r="AO565" s="169"/>
      <c r="AP565" s="169"/>
      <c r="AQ565" s="169"/>
      <c r="AR565" s="169"/>
      <c r="AS565" s="169"/>
      <c r="AT565" s="169"/>
      <c r="AU565" s="169"/>
      <c r="AV565" s="169"/>
      <c r="AW565" s="169"/>
      <c r="AX565" s="169"/>
      <c r="AY565" s="169"/>
    </row>
    <row r="566" spans="19:51">
      <c r="S566" s="11"/>
      <c r="T566" s="11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11"/>
      <c r="AI566" s="169"/>
      <c r="AJ566" s="169"/>
      <c r="AK566" s="169"/>
      <c r="AL566" s="169"/>
      <c r="AM566" s="169"/>
      <c r="AN566" s="169"/>
      <c r="AO566" s="169"/>
      <c r="AP566" s="169"/>
      <c r="AQ566" s="169"/>
      <c r="AR566" s="169"/>
      <c r="AS566" s="169"/>
      <c r="AT566" s="169"/>
      <c r="AU566" s="169"/>
      <c r="AV566" s="169"/>
      <c r="AW566" s="169"/>
      <c r="AX566" s="169"/>
      <c r="AY566" s="169"/>
    </row>
    <row r="567" spans="19:51">
      <c r="S567" s="11"/>
      <c r="T567" s="11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11"/>
      <c r="AI567" s="169"/>
      <c r="AJ567" s="169"/>
      <c r="AK567" s="169"/>
      <c r="AL567" s="169"/>
      <c r="AM567" s="169"/>
      <c r="AN567" s="169"/>
      <c r="AO567" s="169"/>
      <c r="AP567" s="169"/>
      <c r="AQ567" s="169"/>
      <c r="AR567" s="169"/>
      <c r="AS567" s="169"/>
      <c r="AT567" s="169"/>
      <c r="AU567" s="169"/>
      <c r="AV567" s="169"/>
      <c r="AW567" s="169"/>
      <c r="AX567" s="169"/>
      <c r="AY567" s="169"/>
    </row>
    <row r="568" spans="19:51">
      <c r="S568" s="11"/>
      <c r="T568" s="11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11"/>
      <c r="AI568" s="169"/>
      <c r="AJ568" s="169"/>
      <c r="AK568" s="169"/>
      <c r="AL568" s="169"/>
      <c r="AM568" s="169"/>
      <c r="AN568" s="169"/>
      <c r="AO568" s="169"/>
      <c r="AP568" s="169"/>
      <c r="AQ568" s="169"/>
      <c r="AR568" s="169"/>
      <c r="AS568" s="169"/>
      <c r="AT568" s="169"/>
      <c r="AU568" s="169"/>
      <c r="AV568" s="169"/>
      <c r="AW568" s="169"/>
      <c r="AX568" s="169"/>
      <c r="AY568" s="169"/>
    </row>
    <row r="569" spans="19:51">
      <c r="S569" s="11"/>
      <c r="T569" s="11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11"/>
      <c r="AI569" s="169"/>
      <c r="AJ569" s="169"/>
      <c r="AK569" s="169"/>
      <c r="AL569" s="169"/>
      <c r="AM569" s="169"/>
      <c r="AN569" s="169"/>
      <c r="AO569" s="169"/>
      <c r="AP569" s="169"/>
      <c r="AQ569" s="169"/>
      <c r="AR569" s="169"/>
      <c r="AS569" s="169"/>
      <c r="AT569" s="169"/>
      <c r="AU569" s="169"/>
      <c r="AV569" s="169"/>
      <c r="AW569" s="169"/>
      <c r="AX569" s="169"/>
      <c r="AY569" s="169"/>
    </row>
    <row r="570" spans="19:51">
      <c r="S570" s="11"/>
      <c r="T570" s="11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11"/>
      <c r="AI570" s="169"/>
      <c r="AJ570" s="169"/>
      <c r="AK570" s="169"/>
      <c r="AL570" s="169"/>
      <c r="AM570" s="169"/>
      <c r="AN570" s="169"/>
      <c r="AO570" s="169"/>
      <c r="AP570" s="169"/>
      <c r="AQ570" s="169"/>
      <c r="AR570" s="169"/>
      <c r="AS570" s="169"/>
      <c r="AT570" s="169"/>
      <c r="AU570" s="169"/>
      <c r="AV570" s="169"/>
      <c r="AW570" s="169"/>
      <c r="AX570" s="169"/>
      <c r="AY570" s="169"/>
    </row>
    <row r="571" spans="19:51">
      <c r="S571" s="11"/>
      <c r="T571" s="11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11"/>
      <c r="AI571" s="169"/>
      <c r="AJ571" s="169"/>
      <c r="AK571" s="169"/>
      <c r="AL571" s="169"/>
      <c r="AM571" s="169"/>
      <c r="AN571" s="169"/>
      <c r="AO571" s="169"/>
      <c r="AP571" s="169"/>
      <c r="AQ571" s="169"/>
      <c r="AR571" s="169"/>
      <c r="AS571" s="169"/>
      <c r="AT571" s="169"/>
      <c r="AU571" s="169"/>
      <c r="AV571" s="169"/>
      <c r="AW571" s="169"/>
      <c r="AX571" s="169"/>
      <c r="AY571" s="169"/>
    </row>
    <row r="572" spans="19:51"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I572" s="169"/>
      <c r="AJ572" s="169"/>
      <c r="AK572" s="169"/>
      <c r="AL572" s="169"/>
      <c r="AM572" s="169"/>
      <c r="AN572" s="169"/>
      <c r="AO572" s="169"/>
      <c r="AP572" s="169"/>
      <c r="AQ572" s="169"/>
      <c r="AR572" s="169"/>
      <c r="AS572" s="169"/>
      <c r="AT572" s="169"/>
      <c r="AU572" s="169"/>
      <c r="AV572" s="169"/>
      <c r="AW572" s="169"/>
      <c r="AX572" s="169"/>
      <c r="AY572" s="169"/>
    </row>
    <row r="573" spans="19:51"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I573" s="169"/>
      <c r="AJ573" s="169"/>
      <c r="AK573" s="169"/>
      <c r="AL573" s="169"/>
      <c r="AM573" s="169"/>
      <c r="AN573" s="169"/>
      <c r="AO573" s="169"/>
      <c r="AP573" s="169"/>
      <c r="AQ573" s="169"/>
      <c r="AR573" s="169"/>
      <c r="AS573" s="169"/>
      <c r="AT573" s="169"/>
      <c r="AU573" s="169"/>
      <c r="AV573" s="169"/>
      <c r="AW573" s="169"/>
      <c r="AX573" s="169"/>
      <c r="AY573" s="169"/>
    </row>
    <row r="574" spans="19:51"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I574" s="169"/>
      <c r="AJ574" s="169"/>
      <c r="AK574" s="169"/>
      <c r="AL574" s="169"/>
      <c r="AM574" s="169"/>
      <c r="AN574" s="169"/>
      <c r="AO574" s="169"/>
      <c r="AP574" s="169"/>
      <c r="AQ574" s="169"/>
      <c r="AR574" s="169"/>
      <c r="AS574" s="169"/>
      <c r="AT574" s="169"/>
      <c r="AU574" s="169"/>
      <c r="AV574" s="169"/>
      <c r="AW574" s="169"/>
      <c r="AX574" s="169"/>
      <c r="AY574" s="169"/>
    </row>
    <row r="575" spans="19:51"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I575" s="169"/>
      <c r="AJ575" s="169"/>
      <c r="AK575" s="169"/>
      <c r="AL575" s="169"/>
      <c r="AM575" s="169"/>
      <c r="AN575" s="169"/>
      <c r="AO575" s="169"/>
      <c r="AP575" s="169"/>
      <c r="AQ575" s="169"/>
      <c r="AR575" s="169"/>
      <c r="AS575" s="169"/>
      <c r="AT575" s="169"/>
      <c r="AU575" s="169"/>
      <c r="AV575" s="169"/>
      <c r="AW575" s="169"/>
      <c r="AX575" s="169"/>
      <c r="AY575" s="169"/>
    </row>
    <row r="576" spans="19:51"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I576" s="169"/>
      <c r="AJ576" s="169"/>
      <c r="AK576" s="169"/>
      <c r="AL576" s="169"/>
      <c r="AM576" s="169"/>
      <c r="AN576" s="169"/>
      <c r="AO576" s="169"/>
      <c r="AP576" s="169"/>
      <c r="AQ576" s="169"/>
      <c r="AR576" s="169"/>
      <c r="AS576" s="169"/>
      <c r="AT576" s="169"/>
      <c r="AU576" s="169"/>
      <c r="AV576" s="169"/>
      <c r="AW576" s="169"/>
      <c r="AX576" s="169"/>
      <c r="AY576" s="169"/>
    </row>
    <row r="577" spans="21:51"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I577" s="169"/>
      <c r="AJ577" s="169"/>
      <c r="AK577" s="169"/>
      <c r="AL577" s="169"/>
      <c r="AM577" s="169"/>
      <c r="AN577" s="169"/>
      <c r="AO577" s="169"/>
      <c r="AP577" s="169"/>
      <c r="AQ577" s="169"/>
      <c r="AR577" s="169"/>
      <c r="AS577" s="169"/>
      <c r="AT577" s="169"/>
      <c r="AU577" s="169"/>
      <c r="AV577" s="169"/>
      <c r="AW577" s="169"/>
      <c r="AX577" s="169"/>
      <c r="AY577" s="169"/>
    </row>
    <row r="578" spans="21:51"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I578" s="169"/>
      <c r="AJ578" s="169"/>
      <c r="AK578" s="169"/>
      <c r="AL578" s="169"/>
      <c r="AM578" s="169"/>
      <c r="AN578" s="169"/>
      <c r="AO578" s="169"/>
      <c r="AP578" s="169"/>
      <c r="AQ578" s="169"/>
      <c r="AR578" s="169"/>
      <c r="AS578" s="169"/>
      <c r="AT578" s="169"/>
      <c r="AU578" s="169"/>
      <c r="AV578" s="169"/>
      <c r="AW578" s="169"/>
      <c r="AX578" s="169"/>
      <c r="AY578" s="169"/>
    </row>
    <row r="579" spans="21:51"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I579" s="169"/>
      <c r="AJ579" s="169"/>
      <c r="AK579" s="169"/>
      <c r="AL579" s="169"/>
      <c r="AM579" s="169"/>
      <c r="AN579" s="169"/>
      <c r="AO579" s="169"/>
      <c r="AP579" s="169"/>
      <c r="AQ579" s="169"/>
      <c r="AR579" s="169"/>
      <c r="AS579" s="169"/>
      <c r="AT579" s="169"/>
      <c r="AU579" s="169"/>
      <c r="AV579" s="169"/>
      <c r="AW579" s="169"/>
      <c r="AX579" s="169"/>
      <c r="AY579" s="169"/>
    </row>
    <row r="580" spans="21:51"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I580" s="169"/>
      <c r="AJ580" s="169"/>
      <c r="AK580" s="169"/>
      <c r="AL580" s="169"/>
      <c r="AM580" s="169"/>
      <c r="AN580" s="169"/>
      <c r="AO580" s="169"/>
      <c r="AP580" s="169"/>
      <c r="AQ580" s="169"/>
      <c r="AR580" s="169"/>
      <c r="AS580" s="169"/>
      <c r="AT580" s="169"/>
      <c r="AU580" s="169"/>
      <c r="AV580" s="169"/>
      <c r="AW580" s="169"/>
      <c r="AX580" s="169"/>
      <c r="AY580" s="169"/>
    </row>
    <row r="581" spans="21:51"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I581" s="169"/>
      <c r="AJ581" s="169"/>
      <c r="AK581" s="169"/>
      <c r="AL581" s="169"/>
      <c r="AM581" s="169"/>
      <c r="AN581" s="169"/>
      <c r="AO581" s="169"/>
      <c r="AP581" s="169"/>
      <c r="AQ581" s="169"/>
      <c r="AR581" s="169"/>
      <c r="AS581" s="169"/>
      <c r="AT581" s="169"/>
      <c r="AU581" s="169"/>
      <c r="AV581" s="169"/>
      <c r="AW581" s="169"/>
      <c r="AX581" s="169"/>
      <c r="AY581" s="169"/>
    </row>
    <row r="582" spans="21:51"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I582" s="169"/>
      <c r="AJ582" s="169"/>
      <c r="AK582" s="169"/>
      <c r="AL582" s="169"/>
      <c r="AM582" s="169"/>
      <c r="AN582" s="169"/>
      <c r="AO582" s="169"/>
      <c r="AP582" s="169"/>
      <c r="AQ582" s="169"/>
      <c r="AR582" s="169"/>
      <c r="AS582" s="169"/>
      <c r="AT582" s="169"/>
      <c r="AU582" s="169"/>
      <c r="AV582" s="169"/>
      <c r="AW582" s="169"/>
      <c r="AX582" s="169"/>
      <c r="AY582" s="169"/>
    </row>
    <row r="583" spans="21:51"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I583" s="169"/>
      <c r="AJ583" s="169"/>
      <c r="AK583" s="169"/>
      <c r="AL583" s="169"/>
      <c r="AM583" s="169"/>
      <c r="AN583" s="169"/>
      <c r="AO583" s="169"/>
      <c r="AP583" s="169"/>
      <c r="AQ583" s="169"/>
      <c r="AR583" s="169"/>
      <c r="AS583" s="169"/>
      <c r="AT583" s="169"/>
      <c r="AU583" s="169"/>
      <c r="AV583" s="169"/>
      <c r="AW583" s="169"/>
      <c r="AX583" s="169"/>
      <c r="AY583" s="169"/>
    </row>
    <row r="584" spans="21:51"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I584" s="169"/>
      <c r="AJ584" s="169"/>
      <c r="AK584" s="169"/>
      <c r="AL584" s="169"/>
      <c r="AM584" s="169"/>
      <c r="AN584" s="169"/>
      <c r="AO584" s="169"/>
      <c r="AP584" s="169"/>
      <c r="AQ584" s="169"/>
      <c r="AR584" s="169"/>
      <c r="AS584" s="169"/>
      <c r="AT584" s="169"/>
      <c r="AU584" s="169"/>
      <c r="AV584" s="169"/>
      <c r="AW584" s="169"/>
      <c r="AX584" s="169"/>
      <c r="AY584" s="169"/>
    </row>
    <row r="585" spans="21:51"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I585" s="169"/>
      <c r="AJ585" s="169"/>
      <c r="AK585" s="169"/>
      <c r="AL585" s="169"/>
      <c r="AM585" s="169"/>
      <c r="AN585" s="169"/>
      <c r="AO585" s="169"/>
      <c r="AP585" s="169"/>
      <c r="AQ585" s="169"/>
      <c r="AR585" s="169"/>
      <c r="AS585" s="169"/>
      <c r="AT585" s="169"/>
      <c r="AU585" s="169"/>
      <c r="AV585" s="169"/>
      <c r="AW585" s="169"/>
      <c r="AX585" s="169"/>
      <c r="AY585" s="169"/>
    </row>
    <row r="586" spans="21:51"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I586" s="169"/>
      <c r="AJ586" s="169"/>
      <c r="AK586" s="169"/>
      <c r="AL586" s="169"/>
      <c r="AM586" s="169"/>
      <c r="AN586" s="169"/>
      <c r="AO586" s="169"/>
      <c r="AP586" s="169"/>
      <c r="AQ586" s="169"/>
      <c r="AR586" s="169"/>
      <c r="AS586" s="169"/>
      <c r="AT586" s="169"/>
      <c r="AU586" s="169"/>
      <c r="AV586" s="169"/>
      <c r="AW586" s="169"/>
      <c r="AX586" s="169"/>
      <c r="AY586" s="169"/>
    </row>
    <row r="587" spans="21:51"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I587" s="169"/>
      <c r="AJ587" s="169"/>
      <c r="AK587" s="169"/>
      <c r="AL587" s="169"/>
      <c r="AM587" s="169"/>
      <c r="AN587" s="169"/>
      <c r="AO587" s="169"/>
      <c r="AP587" s="169"/>
      <c r="AQ587" s="169"/>
      <c r="AR587" s="169"/>
      <c r="AS587" s="169"/>
      <c r="AT587" s="169"/>
      <c r="AU587" s="169"/>
      <c r="AV587" s="169"/>
      <c r="AW587" s="169"/>
      <c r="AX587" s="169"/>
      <c r="AY587" s="169"/>
    </row>
    <row r="588" spans="21:51"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I588" s="169"/>
      <c r="AJ588" s="169"/>
      <c r="AK588" s="169"/>
      <c r="AL588" s="169"/>
      <c r="AM588" s="169"/>
      <c r="AN588" s="169"/>
      <c r="AO588" s="169"/>
      <c r="AP588" s="169"/>
      <c r="AQ588" s="169"/>
      <c r="AR588" s="169"/>
      <c r="AS588" s="169"/>
      <c r="AT588" s="169"/>
      <c r="AU588" s="169"/>
      <c r="AV588" s="169"/>
      <c r="AW588" s="169"/>
      <c r="AX588" s="169"/>
      <c r="AY588" s="169"/>
    </row>
    <row r="589" spans="21:51"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I589" s="169"/>
      <c r="AJ589" s="169"/>
      <c r="AK589" s="169"/>
      <c r="AL589" s="169"/>
      <c r="AM589" s="169"/>
      <c r="AN589" s="169"/>
      <c r="AO589" s="169"/>
      <c r="AP589" s="169"/>
      <c r="AQ589" s="169"/>
      <c r="AR589" s="169"/>
      <c r="AS589" s="169"/>
      <c r="AT589" s="169"/>
      <c r="AU589" s="169"/>
      <c r="AV589" s="169"/>
      <c r="AW589" s="169"/>
      <c r="AX589" s="169"/>
      <c r="AY589" s="169"/>
    </row>
    <row r="590" spans="21:51"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I590" s="169"/>
      <c r="AJ590" s="169"/>
      <c r="AK590" s="169"/>
      <c r="AL590" s="169"/>
      <c r="AM590" s="169"/>
      <c r="AN590" s="169"/>
      <c r="AO590" s="169"/>
      <c r="AP590" s="169"/>
      <c r="AQ590" s="169"/>
      <c r="AR590" s="169"/>
      <c r="AS590" s="169"/>
      <c r="AT590" s="169"/>
      <c r="AU590" s="169"/>
      <c r="AV590" s="169"/>
      <c r="AW590" s="169"/>
      <c r="AX590" s="169"/>
      <c r="AY590" s="169"/>
    </row>
    <row r="591" spans="21:51"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I591" s="169"/>
      <c r="AJ591" s="169"/>
      <c r="AK591" s="169"/>
      <c r="AL591" s="169"/>
      <c r="AM591" s="169"/>
      <c r="AN591" s="169"/>
      <c r="AO591" s="169"/>
      <c r="AP591" s="169"/>
      <c r="AQ591" s="169"/>
      <c r="AR591" s="169"/>
      <c r="AS591" s="169"/>
      <c r="AT591" s="169"/>
      <c r="AU591" s="169"/>
      <c r="AV591" s="169"/>
      <c r="AW591" s="169"/>
      <c r="AX591" s="169"/>
      <c r="AY591" s="169"/>
    </row>
    <row r="592" spans="21:51"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I592" s="169"/>
      <c r="AJ592" s="169"/>
      <c r="AK592" s="169"/>
      <c r="AL592" s="169"/>
      <c r="AM592" s="169"/>
      <c r="AN592" s="169"/>
      <c r="AO592" s="169"/>
      <c r="AP592" s="169"/>
      <c r="AQ592" s="169"/>
      <c r="AR592" s="169"/>
      <c r="AS592" s="169"/>
      <c r="AT592" s="169"/>
      <c r="AU592" s="169"/>
      <c r="AV592" s="169"/>
      <c r="AW592" s="169"/>
      <c r="AX592" s="169"/>
      <c r="AY592" s="169"/>
    </row>
    <row r="593" spans="21:51"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I593" s="169"/>
      <c r="AJ593" s="169"/>
      <c r="AK593" s="169"/>
      <c r="AL593" s="169"/>
      <c r="AM593" s="169"/>
      <c r="AN593" s="169"/>
      <c r="AO593" s="169"/>
      <c r="AP593" s="169"/>
      <c r="AQ593" s="169"/>
      <c r="AR593" s="169"/>
      <c r="AS593" s="169"/>
      <c r="AT593" s="169"/>
      <c r="AU593" s="169"/>
      <c r="AV593" s="169"/>
      <c r="AW593" s="169"/>
      <c r="AX593" s="169"/>
      <c r="AY593" s="169"/>
    </row>
    <row r="594" spans="21:51"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I594" s="169"/>
      <c r="AJ594" s="169"/>
      <c r="AK594" s="169"/>
      <c r="AL594" s="169"/>
      <c r="AM594" s="169"/>
      <c r="AN594" s="169"/>
      <c r="AO594" s="169"/>
      <c r="AP594" s="169"/>
      <c r="AQ594" s="169"/>
      <c r="AR594" s="169"/>
      <c r="AS594" s="169"/>
      <c r="AT594" s="169"/>
      <c r="AU594" s="169"/>
      <c r="AV594" s="169"/>
      <c r="AW594" s="169"/>
      <c r="AX594" s="169"/>
      <c r="AY594" s="169"/>
    </row>
    <row r="595" spans="21:51"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I595" s="169"/>
      <c r="AJ595" s="169"/>
      <c r="AK595" s="169"/>
      <c r="AL595" s="169"/>
      <c r="AM595" s="169"/>
      <c r="AN595" s="169"/>
      <c r="AO595" s="169"/>
      <c r="AP595" s="169"/>
      <c r="AQ595" s="169"/>
      <c r="AR595" s="169"/>
      <c r="AS595" s="169"/>
      <c r="AT595" s="169"/>
      <c r="AU595" s="169"/>
      <c r="AV595" s="169"/>
      <c r="AW595" s="169"/>
      <c r="AX595" s="169"/>
      <c r="AY595" s="169"/>
    </row>
    <row r="596" spans="21:51"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I596" s="169"/>
      <c r="AJ596" s="169"/>
      <c r="AK596" s="169"/>
      <c r="AL596" s="169"/>
      <c r="AM596" s="169"/>
      <c r="AN596" s="169"/>
      <c r="AO596" s="169"/>
      <c r="AP596" s="169"/>
      <c r="AQ596" s="169"/>
      <c r="AR596" s="169"/>
      <c r="AS596" s="169"/>
      <c r="AT596" s="169"/>
      <c r="AU596" s="169"/>
      <c r="AV596" s="169"/>
      <c r="AW596" s="169"/>
      <c r="AX596" s="169"/>
      <c r="AY596" s="169"/>
    </row>
    <row r="597" spans="21:51"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I597" s="169"/>
      <c r="AJ597" s="169"/>
      <c r="AK597" s="169"/>
      <c r="AL597" s="169"/>
      <c r="AM597" s="169"/>
      <c r="AN597" s="169"/>
      <c r="AO597" s="169"/>
      <c r="AP597" s="169"/>
      <c r="AQ597" s="169"/>
      <c r="AR597" s="169"/>
      <c r="AS597" s="169"/>
      <c r="AT597" s="169"/>
      <c r="AU597" s="169"/>
      <c r="AV597" s="169"/>
      <c r="AW597" s="169"/>
      <c r="AX597" s="169"/>
      <c r="AY597" s="169"/>
    </row>
    <row r="598" spans="21:51"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I598" s="169"/>
      <c r="AJ598" s="169"/>
      <c r="AK598" s="169"/>
      <c r="AL598" s="169"/>
      <c r="AM598" s="169"/>
      <c r="AN598" s="169"/>
      <c r="AO598" s="169"/>
      <c r="AP598" s="169"/>
      <c r="AQ598" s="169"/>
      <c r="AR598" s="169"/>
      <c r="AS598" s="169"/>
      <c r="AT598" s="169"/>
      <c r="AU598" s="169"/>
      <c r="AV598" s="169"/>
      <c r="AW598" s="169"/>
      <c r="AX598" s="169"/>
      <c r="AY598" s="169"/>
    </row>
    <row r="599" spans="21:51"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I599" s="169"/>
      <c r="AJ599" s="169"/>
      <c r="AK599" s="169"/>
      <c r="AL599" s="169"/>
      <c r="AM599" s="169"/>
      <c r="AN599" s="169"/>
      <c r="AO599" s="169"/>
      <c r="AP599" s="169"/>
      <c r="AQ599" s="169"/>
      <c r="AR599" s="169"/>
      <c r="AS599" s="169"/>
      <c r="AT599" s="169"/>
      <c r="AU599" s="169"/>
      <c r="AV599" s="169"/>
      <c r="AW599" s="169"/>
      <c r="AX599" s="169"/>
      <c r="AY599" s="169"/>
    </row>
    <row r="600" spans="21:51"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I600" s="169"/>
      <c r="AJ600" s="169"/>
      <c r="AK600" s="169"/>
      <c r="AL600" s="169"/>
      <c r="AM600" s="169"/>
      <c r="AN600" s="169"/>
      <c r="AO600" s="169"/>
      <c r="AP600" s="169"/>
      <c r="AQ600" s="169"/>
      <c r="AR600" s="169"/>
      <c r="AS600" s="169"/>
      <c r="AT600" s="169"/>
      <c r="AU600" s="169"/>
      <c r="AV600" s="169"/>
      <c r="AW600" s="169"/>
      <c r="AX600" s="169"/>
      <c r="AY600" s="169"/>
    </row>
    <row r="601" spans="21:51"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I601" s="169"/>
      <c r="AJ601" s="169"/>
      <c r="AK601" s="169"/>
      <c r="AL601" s="169"/>
      <c r="AM601" s="169"/>
      <c r="AN601" s="169"/>
      <c r="AO601" s="169"/>
      <c r="AP601" s="169"/>
      <c r="AQ601" s="169"/>
      <c r="AR601" s="169"/>
      <c r="AS601" s="169"/>
      <c r="AT601" s="169"/>
      <c r="AU601" s="169"/>
      <c r="AV601" s="169"/>
      <c r="AW601" s="169"/>
      <c r="AX601" s="169"/>
      <c r="AY601" s="169"/>
    </row>
    <row r="602" spans="21:51"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I602" s="169"/>
      <c r="AJ602" s="169"/>
      <c r="AK602" s="169"/>
      <c r="AL602" s="169"/>
      <c r="AM602" s="169"/>
      <c r="AN602" s="169"/>
      <c r="AO602" s="169"/>
      <c r="AP602" s="169"/>
      <c r="AQ602" s="169"/>
      <c r="AR602" s="169"/>
      <c r="AS602" s="169"/>
      <c r="AT602" s="169"/>
      <c r="AU602" s="169"/>
      <c r="AV602" s="169"/>
      <c r="AW602" s="169"/>
      <c r="AX602" s="169"/>
      <c r="AY602" s="169"/>
    </row>
    <row r="603" spans="21:51"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I603" s="169"/>
      <c r="AJ603" s="169"/>
      <c r="AK603" s="169"/>
      <c r="AL603" s="169"/>
      <c r="AM603" s="169"/>
      <c r="AN603" s="169"/>
      <c r="AO603" s="169"/>
      <c r="AP603" s="169"/>
      <c r="AQ603" s="169"/>
      <c r="AR603" s="169"/>
      <c r="AS603" s="169"/>
      <c r="AT603" s="169"/>
      <c r="AU603" s="169"/>
      <c r="AV603" s="169"/>
      <c r="AW603" s="169"/>
      <c r="AX603" s="169"/>
      <c r="AY603" s="169"/>
    </row>
    <row r="604" spans="21:51"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I604" s="169"/>
      <c r="AJ604" s="169"/>
      <c r="AK604" s="169"/>
      <c r="AL604" s="169"/>
      <c r="AM604" s="169"/>
      <c r="AN604" s="169"/>
      <c r="AO604" s="169"/>
      <c r="AP604" s="169"/>
      <c r="AQ604" s="169"/>
      <c r="AR604" s="169"/>
      <c r="AS604" s="169"/>
      <c r="AT604" s="169"/>
      <c r="AU604" s="169"/>
      <c r="AV604" s="169"/>
      <c r="AW604" s="169"/>
      <c r="AX604" s="169"/>
      <c r="AY604" s="169"/>
    </row>
    <row r="605" spans="21:51"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I605" s="169"/>
      <c r="AJ605" s="169"/>
      <c r="AK605" s="169"/>
      <c r="AL605" s="169"/>
      <c r="AM605" s="169"/>
      <c r="AN605" s="169"/>
      <c r="AO605" s="169"/>
      <c r="AP605" s="169"/>
      <c r="AQ605" s="169"/>
      <c r="AR605" s="169"/>
      <c r="AS605" s="169"/>
      <c r="AT605" s="169"/>
      <c r="AU605" s="169"/>
      <c r="AV605" s="169"/>
      <c r="AW605" s="169"/>
      <c r="AX605" s="169"/>
      <c r="AY605" s="169"/>
    </row>
    <row r="606" spans="21:51"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I606" s="169"/>
      <c r="AJ606" s="169"/>
      <c r="AK606" s="169"/>
      <c r="AL606" s="169"/>
      <c r="AM606" s="169"/>
      <c r="AN606" s="169"/>
      <c r="AO606" s="169"/>
      <c r="AP606" s="169"/>
      <c r="AQ606" s="169"/>
      <c r="AR606" s="169"/>
      <c r="AS606" s="169"/>
      <c r="AT606" s="169"/>
      <c r="AU606" s="169"/>
      <c r="AV606" s="169"/>
      <c r="AW606" s="169"/>
      <c r="AX606" s="169"/>
      <c r="AY606" s="169"/>
    </row>
    <row r="607" spans="21:51"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I607" s="169"/>
      <c r="AJ607" s="169"/>
      <c r="AK607" s="169"/>
      <c r="AL607" s="169"/>
      <c r="AM607" s="169"/>
      <c r="AN607" s="169"/>
      <c r="AO607" s="169"/>
      <c r="AP607" s="169"/>
      <c r="AQ607" s="169"/>
      <c r="AR607" s="169"/>
      <c r="AS607" s="169"/>
      <c r="AT607" s="169"/>
      <c r="AU607" s="169"/>
      <c r="AV607" s="169"/>
      <c r="AW607" s="169"/>
      <c r="AX607" s="169"/>
      <c r="AY607" s="169"/>
    </row>
    <row r="608" spans="21:51"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I608" s="169"/>
      <c r="AJ608" s="169"/>
      <c r="AK608" s="169"/>
      <c r="AL608" s="169"/>
      <c r="AM608" s="169"/>
      <c r="AN608" s="169"/>
      <c r="AO608" s="169"/>
      <c r="AP608" s="169"/>
      <c r="AQ608" s="169"/>
      <c r="AR608" s="169"/>
      <c r="AS608" s="169"/>
      <c r="AT608" s="169"/>
      <c r="AU608" s="169"/>
      <c r="AV608" s="169"/>
      <c r="AW608" s="169"/>
      <c r="AX608" s="169"/>
      <c r="AY608" s="169"/>
    </row>
    <row r="609" spans="21:51"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I609" s="169"/>
      <c r="AJ609" s="169"/>
      <c r="AK609" s="169"/>
      <c r="AL609" s="169"/>
      <c r="AM609" s="169"/>
      <c r="AN609" s="169"/>
      <c r="AO609" s="169"/>
      <c r="AP609" s="169"/>
      <c r="AQ609" s="169"/>
      <c r="AR609" s="169"/>
      <c r="AS609" s="169"/>
      <c r="AT609" s="169"/>
      <c r="AU609" s="169"/>
      <c r="AV609" s="169"/>
      <c r="AW609" s="169"/>
      <c r="AX609" s="169"/>
      <c r="AY609" s="169"/>
    </row>
    <row r="610" spans="21:51"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I610" s="169"/>
      <c r="AJ610" s="169"/>
      <c r="AK610" s="169"/>
      <c r="AL610" s="169"/>
      <c r="AM610" s="169"/>
      <c r="AN610" s="169"/>
      <c r="AO610" s="169"/>
      <c r="AP610" s="169"/>
      <c r="AQ610" s="169"/>
      <c r="AR610" s="169"/>
      <c r="AS610" s="169"/>
      <c r="AT610" s="169"/>
      <c r="AU610" s="169"/>
      <c r="AV610" s="169"/>
      <c r="AW610" s="169"/>
      <c r="AX610" s="169"/>
      <c r="AY610" s="169"/>
    </row>
    <row r="611" spans="21:51"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I611" s="169"/>
      <c r="AJ611" s="169"/>
      <c r="AK611" s="169"/>
      <c r="AL611" s="169"/>
      <c r="AM611" s="169"/>
      <c r="AN611" s="169"/>
      <c r="AO611" s="169"/>
      <c r="AP611" s="169"/>
      <c r="AQ611" s="169"/>
      <c r="AR611" s="169"/>
      <c r="AS611" s="169"/>
      <c r="AT611" s="169"/>
      <c r="AU611" s="169"/>
      <c r="AV611" s="169"/>
      <c r="AW611" s="169"/>
      <c r="AX611" s="169"/>
      <c r="AY611" s="169"/>
    </row>
    <row r="612" spans="21:51"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I612" s="169"/>
      <c r="AJ612" s="169"/>
      <c r="AK612" s="169"/>
      <c r="AL612" s="169"/>
      <c r="AM612" s="169"/>
      <c r="AN612" s="169"/>
      <c r="AO612" s="169"/>
      <c r="AP612" s="169"/>
      <c r="AQ612" s="169"/>
      <c r="AR612" s="169"/>
      <c r="AS612" s="169"/>
      <c r="AT612" s="169"/>
      <c r="AU612" s="169"/>
      <c r="AV612" s="169"/>
      <c r="AW612" s="169"/>
      <c r="AX612" s="169"/>
      <c r="AY612" s="169"/>
    </row>
    <row r="613" spans="21:51"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I613" s="169"/>
      <c r="AJ613" s="169"/>
      <c r="AK613" s="169"/>
      <c r="AL613" s="169"/>
      <c r="AM613" s="169"/>
      <c r="AN613" s="169"/>
      <c r="AO613" s="169"/>
      <c r="AP613" s="169"/>
      <c r="AQ613" s="169"/>
      <c r="AR613" s="169"/>
      <c r="AS613" s="169"/>
      <c r="AT613" s="169"/>
      <c r="AU613" s="169"/>
      <c r="AV613" s="169"/>
      <c r="AW613" s="169"/>
      <c r="AX613" s="169"/>
      <c r="AY613" s="169"/>
    </row>
    <row r="614" spans="21:51"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I614" s="169"/>
      <c r="AJ614" s="169"/>
      <c r="AK614" s="169"/>
      <c r="AL614" s="169"/>
      <c r="AM614" s="169"/>
      <c r="AN614" s="169"/>
      <c r="AO614" s="169"/>
      <c r="AP614" s="169"/>
      <c r="AQ614" s="169"/>
      <c r="AR614" s="169"/>
      <c r="AS614" s="169"/>
      <c r="AT614" s="169"/>
      <c r="AU614" s="169"/>
      <c r="AV614" s="169"/>
      <c r="AW614" s="169"/>
      <c r="AX614" s="169"/>
      <c r="AY614" s="169"/>
    </row>
    <row r="615" spans="21:51"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I615" s="169"/>
      <c r="AJ615" s="169"/>
      <c r="AK615" s="169"/>
      <c r="AL615" s="169"/>
      <c r="AM615" s="169"/>
      <c r="AN615" s="169"/>
      <c r="AO615" s="169"/>
      <c r="AP615" s="169"/>
      <c r="AQ615" s="169"/>
      <c r="AR615" s="169"/>
      <c r="AS615" s="169"/>
      <c r="AT615" s="169"/>
      <c r="AU615" s="169"/>
      <c r="AV615" s="169"/>
      <c r="AW615" s="169"/>
      <c r="AX615" s="169"/>
      <c r="AY615" s="169"/>
    </row>
    <row r="616" spans="21:51"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I616" s="169"/>
      <c r="AJ616" s="169"/>
      <c r="AK616" s="169"/>
      <c r="AL616" s="169"/>
      <c r="AM616" s="169"/>
      <c r="AN616" s="169"/>
      <c r="AO616" s="169"/>
      <c r="AP616" s="169"/>
      <c r="AQ616" s="169"/>
      <c r="AR616" s="169"/>
      <c r="AS616" s="169"/>
      <c r="AT616" s="169"/>
      <c r="AU616" s="169"/>
      <c r="AV616" s="169"/>
      <c r="AW616" s="169"/>
      <c r="AX616" s="169"/>
      <c r="AY616" s="169"/>
    </row>
    <row r="617" spans="21:51"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I617" s="169"/>
      <c r="AJ617" s="169"/>
      <c r="AK617" s="169"/>
      <c r="AL617" s="169"/>
      <c r="AM617" s="169"/>
      <c r="AN617" s="169"/>
      <c r="AO617" s="169"/>
      <c r="AP617" s="169"/>
      <c r="AQ617" s="169"/>
      <c r="AR617" s="169"/>
      <c r="AS617" s="169"/>
      <c r="AT617" s="169"/>
      <c r="AU617" s="169"/>
      <c r="AV617" s="169"/>
      <c r="AW617" s="169"/>
      <c r="AX617" s="169"/>
      <c r="AY617" s="169"/>
    </row>
    <row r="618" spans="21:51"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I618" s="169"/>
      <c r="AJ618" s="169"/>
      <c r="AK618" s="169"/>
      <c r="AL618" s="169"/>
      <c r="AM618" s="169"/>
      <c r="AN618" s="169"/>
      <c r="AO618" s="169"/>
      <c r="AP618" s="169"/>
      <c r="AQ618" s="169"/>
      <c r="AR618" s="169"/>
      <c r="AS618" s="169"/>
      <c r="AT618" s="169"/>
      <c r="AU618" s="169"/>
      <c r="AV618" s="169"/>
      <c r="AW618" s="169"/>
      <c r="AX618" s="169"/>
      <c r="AY618" s="169"/>
    </row>
    <row r="619" spans="21:51"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I619" s="169"/>
      <c r="AJ619" s="169"/>
      <c r="AK619" s="169"/>
      <c r="AL619" s="169"/>
      <c r="AM619" s="169"/>
      <c r="AN619" s="169"/>
      <c r="AO619" s="169"/>
      <c r="AP619" s="169"/>
      <c r="AQ619" s="169"/>
      <c r="AR619" s="169"/>
      <c r="AS619" s="169"/>
      <c r="AT619" s="169"/>
      <c r="AU619" s="169"/>
      <c r="AV619" s="169"/>
      <c r="AW619" s="169"/>
      <c r="AX619" s="169"/>
      <c r="AY619" s="169"/>
    </row>
    <row r="620" spans="21:51"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I620" s="169"/>
      <c r="AJ620" s="169"/>
      <c r="AK620" s="169"/>
      <c r="AL620" s="169"/>
      <c r="AM620" s="169"/>
      <c r="AN620" s="169"/>
      <c r="AO620" s="169"/>
      <c r="AP620" s="169"/>
      <c r="AQ620" s="169"/>
      <c r="AR620" s="169"/>
      <c r="AS620" s="169"/>
      <c r="AT620" s="169"/>
      <c r="AU620" s="169"/>
      <c r="AV620" s="169"/>
      <c r="AW620" s="169"/>
      <c r="AX620" s="169"/>
      <c r="AY620" s="169"/>
    </row>
    <row r="621" spans="21:51"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I621" s="169"/>
      <c r="AJ621" s="169"/>
      <c r="AK621" s="169"/>
      <c r="AL621" s="169"/>
      <c r="AM621" s="169"/>
      <c r="AN621" s="169"/>
      <c r="AO621" s="169"/>
      <c r="AP621" s="169"/>
      <c r="AQ621" s="169"/>
      <c r="AR621" s="169"/>
      <c r="AS621" s="169"/>
      <c r="AT621" s="169"/>
      <c r="AU621" s="169"/>
      <c r="AV621" s="169"/>
      <c r="AW621" s="169"/>
      <c r="AX621" s="169"/>
      <c r="AY621" s="169"/>
    </row>
    <row r="622" spans="21:51"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I622" s="169"/>
      <c r="AJ622" s="169"/>
      <c r="AK622" s="169"/>
      <c r="AL622" s="169"/>
      <c r="AM622" s="169"/>
      <c r="AN622" s="169"/>
      <c r="AO622" s="169"/>
      <c r="AP622" s="169"/>
      <c r="AQ622" s="169"/>
      <c r="AR622" s="169"/>
      <c r="AS622" s="169"/>
      <c r="AT622" s="169"/>
      <c r="AU622" s="169"/>
      <c r="AV622" s="169"/>
      <c r="AW622" s="169"/>
      <c r="AX622" s="169"/>
      <c r="AY622" s="169"/>
    </row>
    <row r="623" spans="21:51"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I623" s="169"/>
      <c r="AJ623" s="169"/>
      <c r="AK623" s="169"/>
      <c r="AL623" s="169"/>
      <c r="AM623" s="169"/>
      <c r="AN623" s="169"/>
      <c r="AO623" s="169"/>
      <c r="AP623" s="169"/>
      <c r="AQ623" s="169"/>
      <c r="AR623" s="169"/>
      <c r="AS623" s="169"/>
      <c r="AT623" s="169"/>
      <c r="AU623" s="169"/>
      <c r="AV623" s="169"/>
      <c r="AW623" s="169"/>
      <c r="AX623" s="169"/>
      <c r="AY623" s="169"/>
    </row>
    <row r="624" spans="21:51"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I624" s="169"/>
      <c r="AJ624" s="169"/>
      <c r="AK624" s="169"/>
      <c r="AL624" s="169"/>
      <c r="AM624" s="169"/>
      <c r="AN624" s="169"/>
      <c r="AO624" s="169"/>
      <c r="AP624" s="169"/>
      <c r="AQ624" s="169"/>
      <c r="AR624" s="169"/>
      <c r="AS624" s="169"/>
      <c r="AT624" s="169"/>
      <c r="AU624" s="169"/>
      <c r="AV624" s="169"/>
      <c r="AW624" s="169"/>
      <c r="AX624" s="169"/>
      <c r="AY624" s="169"/>
    </row>
    <row r="625" spans="21:51"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I625" s="169"/>
      <c r="AJ625" s="169"/>
      <c r="AK625" s="169"/>
      <c r="AL625" s="169"/>
      <c r="AM625" s="169"/>
      <c r="AN625" s="169"/>
      <c r="AO625" s="169"/>
      <c r="AP625" s="169"/>
      <c r="AQ625" s="169"/>
      <c r="AR625" s="169"/>
      <c r="AS625" s="169"/>
      <c r="AT625" s="169"/>
      <c r="AU625" s="169"/>
      <c r="AV625" s="169"/>
      <c r="AW625" s="169"/>
      <c r="AX625" s="169"/>
      <c r="AY625" s="169"/>
    </row>
    <row r="626" spans="21:51"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I626" s="169"/>
      <c r="AJ626" s="169"/>
      <c r="AK626" s="169"/>
      <c r="AL626" s="169"/>
      <c r="AM626" s="169"/>
      <c r="AN626" s="169"/>
      <c r="AO626" s="169"/>
      <c r="AP626" s="169"/>
      <c r="AQ626" s="169"/>
      <c r="AR626" s="169"/>
      <c r="AS626" s="169"/>
      <c r="AT626" s="169"/>
      <c r="AU626" s="169"/>
      <c r="AV626" s="169"/>
      <c r="AW626" s="169"/>
      <c r="AX626" s="169"/>
      <c r="AY626" s="169"/>
    </row>
    <row r="627" spans="21:51"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I627" s="169"/>
      <c r="AJ627" s="169"/>
      <c r="AK627" s="169"/>
      <c r="AL627" s="169"/>
      <c r="AM627" s="169"/>
      <c r="AN627" s="169"/>
      <c r="AO627" s="169"/>
      <c r="AP627" s="169"/>
      <c r="AQ627" s="169"/>
      <c r="AR627" s="169"/>
      <c r="AS627" s="169"/>
      <c r="AT627" s="169"/>
      <c r="AU627" s="169"/>
      <c r="AV627" s="169"/>
      <c r="AW627" s="169"/>
      <c r="AX627" s="169"/>
      <c r="AY627" s="169"/>
    </row>
    <row r="628" spans="21:51"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I628" s="169"/>
      <c r="AJ628" s="169"/>
      <c r="AK628" s="169"/>
      <c r="AL628" s="169"/>
      <c r="AM628" s="169"/>
      <c r="AN628" s="169"/>
      <c r="AO628" s="169"/>
      <c r="AP628" s="169"/>
      <c r="AQ628" s="169"/>
      <c r="AR628" s="169"/>
      <c r="AS628" s="169"/>
      <c r="AT628" s="169"/>
      <c r="AU628" s="169"/>
      <c r="AV628" s="169"/>
      <c r="AW628" s="169"/>
      <c r="AX628" s="169"/>
      <c r="AY628" s="169"/>
    </row>
    <row r="629" spans="21:51"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I629" s="169"/>
      <c r="AJ629" s="169"/>
      <c r="AK629" s="169"/>
      <c r="AL629" s="169"/>
      <c r="AM629" s="169"/>
      <c r="AN629" s="169"/>
      <c r="AO629" s="169"/>
      <c r="AP629" s="169"/>
      <c r="AQ629" s="169"/>
      <c r="AR629" s="169"/>
      <c r="AS629" s="169"/>
      <c r="AT629" s="169"/>
      <c r="AU629" s="169"/>
      <c r="AV629" s="169"/>
      <c r="AW629" s="169"/>
      <c r="AX629" s="169"/>
      <c r="AY629" s="169"/>
    </row>
    <row r="630" spans="21:51"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I630" s="169"/>
      <c r="AJ630" s="169"/>
      <c r="AK630" s="169"/>
      <c r="AL630" s="169"/>
      <c r="AM630" s="169"/>
      <c r="AN630" s="169"/>
      <c r="AO630" s="169"/>
      <c r="AP630" s="169"/>
      <c r="AQ630" s="169"/>
      <c r="AR630" s="169"/>
      <c r="AS630" s="169"/>
      <c r="AT630" s="169"/>
      <c r="AU630" s="169"/>
      <c r="AV630" s="169"/>
      <c r="AW630" s="169"/>
      <c r="AX630" s="169"/>
      <c r="AY630" s="169"/>
    </row>
    <row r="631" spans="21:51"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I631" s="169"/>
      <c r="AJ631" s="169"/>
      <c r="AK631" s="169"/>
      <c r="AL631" s="169"/>
      <c r="AM631" s="169"/>
      <c r="AN631" s="169"/>
      <c r="AO631" s="169"/>
      <c r="AP631" s="169"/>
      <c r="AQ631" s="169"/>
      <c r="AR631" s="169"/>
      <c r="AS631" s="169"/>
      <c r="AT631" s="169"/>
      <c r="AU631" s="169"/>
      <c r="AV631" s="169"/>
      <c r="AW631" s="169"/>
      <c r="AX631" s="169"/>
      <c r="AY631" s="169"/>
    </row>
    <row r="632" spans="21:51"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I632" s="169"/>
      <c r="AJ632" s="169"/>
      <c r="AK632" s="169"/>
      <c r="AL632" s="169"/>
      <c r="AM632" s="169"/>
      <c r="AN632" s="169"/>
      <c r="AO632" s="169"/>
      <c r="AP632" s="169"/>
      <c r="AQ632" s="169"/>
      <c r="AR632" s="169"/>
      <c r="AS632" s="169"/>
      <c r="AT632" s="169"/>
      <c r="AU632" s="169"/>
      <c r="AV632" s="169"/>
      <c r="AW632" s="169"/>
      <c r="AX632" s="169"/>
      <c r="AY632" s="169"/>
    </row>
    <row r="633" spans="21:51"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I633" s="169"/>
      <c r="AJ633" s="169"/>
      <c r="AK633" s="169"/>
      <c r="AL633" s="169"/>
      <c r="AM633" s="169"/>
      <c r="AN633" s="169"/>
      <c r="AO633" s="169"/>
      <c r="AP633" s="169"/>
      <c r="AQ633" s="169"/>
      <c r="AR633" s="169"/>
      <c r="AS633" s="169"/>
      <c r="AT633" s="169"/>
      <c r="AU633" s="169"/>
      <c r="AV633" s="169"/>
      <c r="AW633" s="169"/>
      <c r="AX633" s="169"/>
      <c r="AY633" s="169"/>
    </row>
    <row r="634" spans="21:51"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I634" s="169"/>
      <c r="AJ634" s="169"/>
      <c r="AK634" s="169"/>
      <c r="AL634" s="169"/>
      <c r="AM634" s="169"/>
      <c r="AN634" s="169"/>
      <c r="AO634" s="169"/>
      <c r="AP634" s="169"/>
      <c r="AQ634" s="169"/>
      <c r="AR634" s="169"/>
      <c r="AS634" s="169"/>
      <c r="AT634" s="169"/>
      <c r="AU634" s="169"/>
      <c r="AV634" s="169"/>
      <c r="AW634" s="169"/>
      <c r="AX634" s="169"/>
      <c r="AY634" s="169"/>
    </row>
    <row r="635" spans="21:51"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I635" s="169"/>
      <c r="AJ635" s="169"/>
      <c r="AK635" s="169"/>
      <c r="AL635" s="169"/>
      <c r="AM635" s="169"/>
      <c r="AN635" s="169"/>
      <c r="AO635" s="169"/>
      <c r="AP635" s="169"/>
      <c r="AQ635" s="169"/>
      <c r="AR635" s="169"/>
      <c r="AS635" s="169"/>
      <c r="AT635" s="169"/>
      <c r="AU635" s="169"/>
      <c r="AV635" s="169"/>
      <c r="AW635" s="169"/>
      <c r="AX635" s="169"/>
      <c r="AY635" s="169"/>
    </row>
    <row r="636" spans="21:51"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I636" s="169"/>
      <c r="AJ636" s="169"/>
      <c r="AK636" s="169"/>
      <c r="AL636" s="169"/>
      <c r="AM636" s="169"/>
      <c r="AN636" s="169"/>
      <c r="AO636" s="169"/>
      <c r="AP636" s="169"/>
      <c r="AQ636" s="169"/>
      <c r="AR636" s="169"/>
      <c r="AS636" s="169"/>
      <c r="AT636" s="169"/>
      <c r="AU636" s="169"/>
      <c r="AV636" s="169"/>
      <c r="AW636" s="169"/>
      <c r="AX636" s="169"/>
      <c r="AY636" s="169"/>
    </row>
    <row r="637" spans="21:51"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I637" s="169"/>
      <c r="AJ637" s="169"/>
      <c r="AK637" s="169"/>
      <c r="AL637" s="169"/>
      <c r="AM637" s="169"/>
      <c r="AN637" s="169"/>
      <c r="AO637" s="169"/>
      <c r="AP637" s="169"/>
      <c r="AQ637" s="169"/>
      <c r="AR637" s="169"/>
      <c r="AS637" s="169"/>
      <c r="AT637" s="169"/>
      <c r="AU637" s="169"/>
      <c r="AV637" s="169"/>
      <c r="AW637" s="169"/>
      <c r="AX637" s="169"/>
      <c r="AY637" s="169"/>
    </row>
    <row r="638" spans="21:51"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I638" s="169"/>
      <c r="AJ638" s="169"/>
      <c r="AK638" s="169"/>
      <c r="AL638" s="169"/>
      <c r="AM638" s="169"/>
      <c r="AN638" s="169"/>
      <c r="AO638" s="169"/>
      <c r="AP638" s="169"/>
      <c r="AQ638" s="169"/>
      <c r="AR638" s="169"/>
      <c r="AS638" s="169"/>
      <c r="AT638" s="169"/>
      <c r="AU638" s="169"/>
      <c r="AV638" s="169"/>
      <c r="AW638" s="169"/>
      <c r="AX638" s="169"/>
      <c r="AY638" s="169"/>
    </row>
    <row r="639" spans="21:51"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I639" s="169"/>
      <c r="AJ639" s="169"/>
      <c r="AK639" s="169"/>
      <c r="AL639" s="169"/>
      <c r="AM639" s="169"/>
      <c r="AN639" s="169"/>
      <c r="AO639" s="169"/>
      <c r="AP639" s="169"/>
      <c r="AQ639" s="169"/>
      <c r="AR639" s="169"/>
      <c r="AS639" s="169"/>
      <c r="AT639" s="169"/>
      <c r="AU639" s="169"/>
      <c r="AV639" s="169"/>
      <c r="AW639" s="169"/>
      <c r="AX639" s="169"/>
      <c r="AY639" s="169"/>
    </row>
    <row r="640" spans="21:51"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I640" s="169"/>
      <c r="AJ640" s="169"/>
      <c r="AK640" s="169"/>
      <c r="AL640" s="169"/>
      <c r="AM640" s="169"/>
      <c r="AN640" s="169"/>
      <c r="AO640" s="169"/>
      <c r="AP640" s="169"/>
      <c r="AQ640" s="169"/>
      <c r="AR640" s="169"/>
      <c r="AS640" s="169"/>
      <c r="AT640" s="169"/>
      <c r="AU640" s="169"/>
      <c r="AV640" s="169"/>
      <c r="AW640" s="169"/>
      <c r="AX640" s="169"/>
      <c r="AY640" s="169"/>
    </row>
    <row r="641" spans="21:51"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I641" s="169"/>
      <c r="AJ641" s="169"/>
      <c r="AK641" s="169"/>
      <c r="AL641" s="169"/>
      <c r="AM641" s="169"/>
      <c r="AN641" s="169"/>
      <c r="AO641" s="169"/>
      <c r="AP641" s="169"/>
      <c r="AQ641" s="169"/>
      <c r="AR641" s="169"/>
      <c r="AS641" s="169"/>
      <c r="AT641" s="169"/>
      <c r="AU641" s="169"/>
      <c r="AV641" s="169"/>
      <c r="AW641" s="169"/>
      <c r="AX641" s="169"/>
      <c r="AY641" s="169"/>
    </row>
    <row r="642" spans="21:51"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I642" s="169"/>
      <c r="AJ642" s="169"/>
      <c r="AK642" s="169"/>
      <c r="AL642" s="169"/>
      <c r="AM642" s="169"/>
      <c r="AN642" s="169"/>
      <c r="AO642" s="169"/>
      <c r="AP642" s="169"/>
      <c r="AQ642" s="169"/>
      <c r="AR642" s="169"/>
      <c r="AS642" s="169"/>
      <c r="AT642" s="169"/>
      <c r="AU642" s="169"/>
      <c r="AV642" s="169"/>
      <c r="AW642" s="169"/>
      <c r="AX642" s="169"/>
      <c r="AY642" s="169"/>
    </row>
    <row r="643" spans="21:51"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I643" s="169"/>
      <c r="AJ643" s="169"/>
      <c r="AK643" s="169"/>
      <c r="AL643" s="169"/>
      <c r="AM643" s="169"/>
      <c r="AN643" s="169"/>
      <c r="AO643" s="169"/>
      <c r="AP643" s="169"/>
      <c r="AQ643" s="169"/>
      <c r="AR643" s="169"/>
      <c r="AS643" s="169"/>
      <c r="AT643" s="169"/>
      <c r="AU643" s="169"/>
      <c r="AV643" s="169"/>
      <c r="AW643" s="169"/>
      <c r="AX643" s="169"/>
      <c r="AY643" s="169"/>
    </row>
    <row r="644" spans="21:51"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I644" s="169"/>
      <c r="AJ644" s="169"/>
      <c r="AK644" s="169"/>
      <c r="AL644" s="169"/>
      <c r="AM644" s="169"/>
      <c r="AN644" s="169"/>
      <c r="AO644" s="169"/>
      <c r="AP644" s="169"/>
      <c r="AQ644" s="169"/>
      <c r="AR644" s="169"/>
      <c r="AS644" s="169"/>
      <c r="AT644" s="169"/>
      <c r="AU644" s="169"/>
      <c r="AV644" s="169"/>
      <c r="AW644" s="169"/>
      <c r="AX644" s="169"/>
      <c r="AY644" s="169"/>
    </row>
    <row r="645" spans="21:51"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I645" s="169"/>
      <c r="AJ645" s="169"/>
      <c r="AK645" s="169"/>
      <c r="AL645" s="169"/>
      <c r="AM645" s="169"/>
      <c r="AN645" s="169"/>
      <c r="AO645" s="169"/>
      <c r="AP645" s="169"/>
      <c r="AQ645" s="169"/>
      <c r="AR645" s="169"/>
      <c r="AS645" s="169"/>
      <c r="AT645" s="169"/>
      <c r="AU645" s="169"/>
      <c r="AV645" s="169"/>
      <c r="AW645" s="169"/>
      <c r="AX645" s="169"/>
      <c r="AY645" s="169"/>
    </row>
    <row r="646" spans="21:51"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I646" s="169"/>
      <c r="AJ646" s="169"/>
      <c r="AK646" s="169"/>
      <c r="AL646" s="169"/>
      <c r="AM646" s="169"/>
      <c r="AN646" s="169"/>
      <c r="AO646" s="169"/>
      <c r="AP646" s="169"/>
      <c r="AQ646" s="169"/>
      <c r="AR646" s="169"/>
      <c r="AS646" s="169"/>
      <c r="AT646" s="169"/>
      <c r="AU646" s="169"/>
      <c r="AV646" s="169"/>
      <c r="AW646" s="169"/>
      <c r="AX646" s="169"/>
      <c r="AY646" s="169"/>
    </row>
    <row r="647" spans="21:51"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I647" s="169"/>
      <c r="AJ647" s="169"/>
      <c r="AK647" s="169"/>
      <c r="AL647" s="169"/>
      <c r="AM647" s="169"/>
      <c r="AN647" s="169"/>
      <c r="AO647" s="169"/>
      <c r="AP647" s="169"/>
      <c r="AQ647" s="169"/>
      <c r="AR647" s="169"/>
      <c r="AS647" s="169"/>
      <c r="AT647" s="169"/>
      <c r="AU647" s="169"/>
      <c r="AV647" s="169"/>
      <c r="AW647" s="169"/>
      <c r="AX647" s="169"/>
      <c r="AY647" s="169"/>
    </row>
    <row r="648" spans="21:51"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I648" s="169"/>
      <c r="AJ648" s="169"/>
      <c r="AK648" s="169"/>
      <c r="AL648" s="169"/>
      <c r="AM648" s="169"/>
      <c r="AN648" s="169"/>
      <c r="AO648" s="169"/>
      <c r="AP648" s="169"/>
      <c r="AQ648" s="169"/>
      <c r="AR648" s="169"/>
      <c r="AS648" s="169"/>
      <c r="AT648" s="169"/>
      <c r="AU648" s="169"/>
      <c r="AV648" s="169"/>
      <c r="AW648" s="169"/>
      <c r="AX648" s="169"/>
      <c r="AY648" s="169"/>
    </row>
    <row r="649" spans="21:51"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I649" s="169"/>
      <c r="AJ649" s="169"/>
      <c r="AK649" s="169"/>
      <c r="AL649" s="169"/>
      <c r="AM649" s="169"/>
      <c r="AN649" s="169"/>
      <c r="AO649" s="169"/>
      <c r="AP649" s="169"/>
      <c r="AQ649" s="169"/>
      <c r="AR649" s="169"/>
      <c r="AS649" s="169"/>
      <c r="AT649" s="169"/>
      <c r="AU649" s="169"/>
      <c r="AV649" s="169"/>
      <c r="AW649" s="169"/>
      <c r="AX649" s="169"/>
      <c r="AY649" s="169"/>
    </row>
    <row r="650" spans="21:51"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I650" s="169"/>
      <c r="AJ650" s="169"/>
      <c r="AK650" s="169"/>
      <c r="AL650" s="169"/>
      <c r="AM650" s="169"/>
      <c r="AN650" s="169"/>
      <c r="AO650" s="169"/>
      <c r="AP650" s="169"/>
      <c r="AQ650" s="169"/>
      <c r="AR650" s="169"/>
      <c r="AS650" s="169"/>
      <c r="AT650" s="169"/>
      <c r="AU650" s="169"/>
      <c r="AV650" s="169"/>
      <c r="AW650" s="169"/>
      <c r="AX650" s="169"/>
      <c r="AY650" s="169"/>
    </row>
    <row r="651" spans="21:51"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I651" s="169"/>
      <c r="AJ651" s="169"/>
      <c r="AK651" s="169"/>
      <c r="AL651" s="169"/>
      <c r="AM651" s="169"/>
      <c r="AN651" s="169"/>
      <c r="AO651" s="169"/>
      <c r="AP651" s="169"/>
      <c r="AQ651" s="169"/>
      <c r="AR651" s="169"/>
      <c r="AS651" s="169"/>
      <c r="AT651" s="169"/>
      <c r="AU651" s="169"/>
      <c r="AV651" s="169"/>
      <c r="AW651" s="169"/>
      <c r="AX651" s="169"/>
      <c r="AY651" s="169"/>
    </row>
    <row r="652" spans="21:51"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I652" s="169"/>
      <c r="AJ652" s="169"/>
      <c r="AK652" s="169"/>
      <c r="AL652" s="169"/>
      <c r="AM652" s="169"/>
      <c r="AN652" s="169"/>
      <c r="AO652" s="169"/>
      <c r="AP652" s="169"/>
      <c r="AQ652" s="169"/>
      <c r="AR652" s="169"/>
      <c r="AS652" s="169"/>
      <c r="AT652" s="169"/>
      <c r="AU652" s="169"/>
      <c r="AV652" s="169"/>
      <c r="AW652" s="169"/>
      <c r="AX652" s="169"/>
      <c r="AY652" s="169"/>
    </row>
    <row r="653" spans="21:51"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I653" s="169"/>
      <c r="AJ653" s="169"/>
      <c r="AK653" s="169"/>
      <c r="AL653" s="169"/>
      <c r="AM653" s="169"/>
      <c r="AN653" s="169"/>
      <c r="AO653" s="169"/>
      <c r="AP653" s="169"/>
      <c r="AQ653" s="169"/>
      <c r="AR653" s="169"/>
      <c r="AS653" s="169"/>
      <c r="AT653" s="169"/>
      <c r="AU653" s="169"/>
      <c r="AV653" s="169"/>
      <c r="AW653" s="169"/>
      <c r="AX653" s="169"/>
      <c r="AY653" s="169"/>
    </row>
    <row r="654" spans="21:51"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I654" s="169"/>
      <c r="AJ654" s="169"/>
      <c r="AK654" s="169"/>
      <c r="AL654" s="169"/>
      <c r="AM654" s="169"/>
      <c r="AN654" s="169"/>
      <c r="AO654" s="169"/>
      <c r="AP654" s="169"/>
      <c r="AQ654" s="169"/>
      <c r="AR654" s="169"/>
      <c r="AS654" s="169"/>
      <c r="AT654" s="169"/>
      <c r="AU654" s="169"/>
      <c r="AV654" s="169"/>
      <c r="AW654" s="169"/>
      <c r="AX654" s="169"/>
      <c r="AY654" s="169"/>
    </row>
    <row r="655" spans="21:51"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I655" s="169"/>
      <c r="AJ655" s="169"/>
      <c r="AK655" s="169"/>
      <c r="AL655" s="169"/>
      <c r="AM655" s="169"/>
      <c r="AN655" s="169"/>
      <c r="AO655" s="169"/>
      <c r="AP655" s="169"/>
      <c r="AQ655" s="169"/>
      <c r="AR655" s="169"/>
      <c r="AS655" s="169"/>
      <c r="AT655" s="169"/>
      <c r="AU655" s="169"/>
      <c r="AV655" s="169"/>
      <c r="AW655" s="169"/>
      <c r="AX655" s="169"/>
      <c r="AY655" s="169"/>
    </row>
    <row r="656" spans="21:51"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I656" s="169"/>
      <c r="AJ656" s="169"/>
      <c r="AK656" s="169"/>
      <c r="AL656" s="169"/>
      <c r="AM656" s="169"/>
      <c r="AN656" s="169"/>
      <c r="AO656" s="169"/>
      <c r="AP656" s="169"/>
      <c r="AQ656" s="169"/>
      <c r="AR656" s="169"/>
      <c r="AS656" s="169"/>
      <c r="AT656" s="169"/>
      <c r="AU656" s="169"/>
      <c r="AV656" s="169"/>
      <c r="AW656" s="169"/>
      <c r="AX656" s="169"/>
      <c r="AY656" s="169"/>
    </row>
    <row r="657" spans="21:51"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I657" s="169"/>
      <c r="AJ657" s="169"/>
      <c r="AK657" s="169"/>
      <c r="AL657" s="169"/>
      <c r="AM657" s="169"/>
      <c r="AN657" s="169"/>
      <c r="AO657" s="169"/>
      <c r="AP657" s="169"/>
      <c r="AQ657" s="169"/>
      <c r="AR657" s="169"/>
      <c r="AS657" s="169"/>
      <c r="AT657" s="169"/>
      <c r="AU657" s="169"/>
      <c r="AV657" s="169"/>
      <c r="AW657" s="169"/>
      <c r="AX657" s="169"/>
      <c r="AY657" s="169"/>
    </row>
    <row r="658" spans="21:51"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I658" s="169"/>
      <c r="AJ658" s="169"/>
      <c r="AK658" s="169"/>
      <c r="AL658" s="169"/>
      <c r="AM658" s="169"/>
      <c r="AN658" s="169"/>
      <c r="AO658" s="169"/>
      <c r="AP658" s="169"/>
      <c r="AQ658" s="169"/>
      <c r="AR658" s="169"/>
      <c r="AS658" s="169"/>
      <c r="AT658" s="169"/>
      <c r="AU658" s="169"/>
      <c r="AV658" s="169"/>
      <c r="AW658" s="169"/>
      <c r="AX658" s="169"/>
      <c r="AY658" s="169"/>
    </row>
    <row r="659" spans="21:51"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I659" s="169"/>
      <c r="AJ659" s="169"/>
      <c r="AK659" s="169"/>
      <c r="AL659" s="169"/>
      <c r="AM659" s="169"/>
      <c r="AN659" s="169"/>
      <c r="AO659" s="169"/>
      <c r="AP659" s="169"/>
      <c r="AQ659" s="169"/>
      <c r="AR659" s="169"/>
      <c r="AS659" s="169"/>
      <c r="AT659" s="169"/>
      <c r="AU659" s="169"/>
      <c r="AV659" s="169"/>
      <c r="AW659" s="169"/>
      <c r="AX659" s="169"/>
      <c r="AY659" s="169"/>
    </row>
    <row r="660" spans="21:51"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I660" s="169"/>
      <c r="AJ660" s="169"/>
      <c r="AK660" s="169"/>
      <c r="AL660" s="169"/>
      <c r="AM660" s="169"/>
      <c r="AN660" s="169"/>
      <c r="AO660" s="169"/>
      <c r="AP660" s="169"/>
      <c r="AQ660" s="169"/>
      <c r="AR660" s="169"/>
      <c r="AS660" s="169"/>
      <c r="AT660" s="169"/>
      <c r="AU660" s="169"/>
      <c r="AV660" s="169"/>
      <c r="AW660" s="169"/>
      <c r="AX660" s="169"/>
      <c r="AY660" s="169"/>
    </row>
    <row r="661" spans="21:51"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I661" s="169"/>
      <c r="AJ661" s="169"/>
      <c r="AK661" s="169"/>
      <c r="AL661" s="169"/>
      <c r="AM661" s="169"/>
      <c r="AN661" s="169"/>
      <c r="AO661" s="169"/>
      <c r="AP661" s="169"/>
      <c r="AQ661" s="169"/>
      <c r="AR661" s="169"/>
      <c r="AS661" s="169"/>
      <c r="AT661" s="169"/>
      <c r="AU661" s="169"/>
      <c r="AV661" s="169"/>
      <c r="AW661" s="169"/>
      <c r="AX661" s="169"/>
      <c r="AY661" s="169"/>
    </row>
    <row r="662" spans="21:51"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I662" s="169"/>
      <c r="AJ662" s="169"/>
      <c r="AK662" s="169"/>
      <c r="AL662" s="169"/>
      <c r="AM662" s="169"/>
      <c r="AN662" s="169"/>
      <c r="AO662" s="169"/>
      <c r="AP662" s="169"/>
      <c r="AQ662" s="169"/>
      <c r="AR662" s="169"/>
      <c r="AS662" s="169"/>
      <c r="AT662" s="169"/>
      <c r="AU662" s="169"/>
      <c r="AV662" s="169"/>
      <c r="AW662" s="169"/>
      <c r="AX662" s="169"/>
      <c r="AY662" s="169"/>
    </row>
    <row r="663" spans="21:51"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I663" s="169"/>
      <c r="AJ663" s="169"/>
      <c r="AK663" s="169"/>
      <c r="AL663" s="169"/>
      <c r="AM663" s="169"/>
      <c r="AN663" s="169"/>
      <c r="AO663" s="169"/>
      <c r="AP663" s="169"/>
      <c r="AQ663" s="169"/>
      <c r="AR663" s="169"/>
      <c r="AS663" s="169"/>
      <c r="AT663" s="169"/>
      <c r="AU663" s="169"/>
      <c r="AV663" s="169"/>
      <c r="AW663" s="169"/>
      <c r="AX663" s="169"/>
      <c r="AY663" s="169"/>
    </row>
    <row r="664" spans="21:51"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I664" s="169"/>
      <c r="AJ664" s="169"/>
      <c r="AK664" s="169"/>
      <c r="AL664" s="169"/>
      <c r="AM664" s="169"/>
      <c r="AN664" s="169"/>
      <c r="AO664" s="169"/>
      <c r="AP664" s="169"/>
      <c r="AQ664" s="169"/>
      <c r="AR664" s="169"/>
      <c r="AS664" s="169"/>
      <c r="AT664" s="169"/>
      <c r="AU664" s="169"/>
      <c r="AV664" s="169"/>
      <c r="AW664" s="169"/>
      <c r="AX664" s="169"/>
      <c r="AY664" s="169"/>
    </row>
    <row r="665" spans="21:51"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I665" s="169"/>
      <c r="AJ665" s="169"/>
      <c r="AK665" s="169"/>
      <c r="AL665" s="169"/>
      <c r="AM665" s="169"/>
      <c r="AN665" s="169"/>
      <c r="AO665" s="169"/>
      <c r="AP665" s="169"/>
      <c r="AQ665" s="169"/>
      <c r="AR665" s="169"/>
      <c r="AS665" s="169"/>
      <c r="AT665" s="169"/>
      <c r="AU665" s="169"/>
      <c r="AV665" s="169"/>
      <c r="AW665" s="169"/>
      <c r="AX665" s="169"/>
      <c r="AY665" s="169"/>
    </row>
    <row r="666" spans="21:51"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I666" s="169"/>
      <c r="AJ666" s="169"/>
      <c r="AK666" s="169"/>
      <c r="AL666" s="169"/>
      <c r="AM666" s="169"/>
      <c r="AN666" s="169"/>
      <c r="AO666" s="169"/>
      <c r="AP666" s="169"/>
      <c r="AQ666" s="169"/>
      <c r="AR666" s="169"/>
      <c r="AS666" s="169"/>
      <c r="AT666" s="169"/>
      <c r="AU666" s="169"/>
      <c r="AV666" s="169"/>
      <c r="AW666" s="169"/>
      <c r="AX666" s="169"/>
      <c r="AY666" s="169"/>
    </row>
    <row r="667" spans="21:51"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I667" s="169"/>
      <c r="AJ667" s="169"/>
      <c r="AK667" s="169"/>
      <c r="AL667" s="169"/>
      <c r="AM667" s="169"/>
      <c r="AN667" s="169"/>
      <c r="AO667" s="169"/>
      <c r="AP667" s="169"/>
      <c r="AQ667" s="169"/>
      <c r="AR667" s="169"/>
      <c r="AS667" s="169"/>
      <c r="AT667" s="169"/>
      <c r="AU667" s="169"/>
      <c r="AV667" s="169"/>
      <c r="AW667" s="169"/>
      <c r="AX667" s="169"/>
      <c r="AY667" s="169"/>
    </row>
    <row r="668" spans="21:51"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I668" s="169"/>
      <c r="AJ668" s="169"/>
      <c r="AK668" s="169"/>
      <c r="AL668" s="169"/>
      <c r="AM668" s="169"/>
      <c r="AN668" s="169"/>
      <c r="AO668" s="169"/>
      <c r="AP668" s="169"/>
      <c r="AQ668" s="169"/>
      <c r="AR668" s="169"/>
      <c r="AS668" s="169"/>
      <c r="AT668" s="169"/>
      <c r="AU668" s="169"/>
      <c r="AV668" s="169"/>
      <c r="AW668" s="169"/>
      <c r="AX668" s="169"/>
      <c r="AY668" s="169"/>
    </row>
    <row r="669" spans="21:51"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I669" s="169"/>
      <c r="AJ669" s="169"/>
      <c r="AK669" s="169"/>
      <c r="AL669" s="169"/>
      <c r="AM669" s="169"/>
      <c r="AN669" s="169"/>
      <c r="AO669" s="169"/>
      <c r="AP669" s="169"/>
      <c r="AQ669" s="169"/>
      <c r="AR669" s="169"/>
      <c r="AS669" s="169"/>
      <c r="AT669" s="169"/>
      <c r="AU669" s="169"/>
      <c r="AV669" s="169"/>
      <c r="AW669" s="169"/>
      <c r="AX669" s="169"/>
      <c r="AY669" s="169"/>
    </row>
    <row r="670" spans="21:51"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I670" s="169"/>
      <c r="AJ670" s="169"/>
      <c r="AK670" s="169"/>
      <c r="AL670" s="169"/>
      <c r="AM670" s="169"/>
      <c r="AN670" s="169"/>
      <c r="AO670" s="169"/>
      <c r="AP670" s="169"/>
      <c r="AQ670" s="169"/>
      <c r="AR670" s="169"/>
      <c r="AS670" s="169"/>
      <c r="AT670" s="169"/>
      <c r="AU670" s="169"/>
      <c r="AV670" s="169"/>
      <c r="AW670" s="169"/>
      <c r="AX670" s="169"/>
      <c r="AY670" s="169"/>
    </row>
    <row r="671" spans="21:51"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I671" s="169"/>
      <c r="AJ671" s="169"/>
      <c r="AK671" s="169"/>
      <c r="AL671" s="169"/>
      <c r="AM671" s="169"/>
      <c r="AN671" s="169"/>
      <c r="AO671" s="169"/>
      <c r="AP671" s="169"/>
      <c r="AQ671" s="169"/>
      <c r="AR671" s="169"/>
      <c r="AS671" s="169"/>
      <c r="AT671" s="169"/>
      <c r="AU671" s="169"/>
      <c r="AV671" s="169"/>
      <c r="AW671" s="169"/>
      <c r="AX671" s="169"/>
      <c r="AY671" s="169"/>
    </row>
    <row r="672" spans="21:51"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I672" s="169"/>
      <c r="AJ672" s="169"/>
      <c r="AK672" s="169"/>
      <c r="AL672" s="169"/>
      <c r="AM672" s="169"/>
      <c r="AN672" s="169"/>
      <c r="AO672" s="169"/>
      <c r="AP672" s="169"/>
      <c r="AQ672" s="169"/>
      <c r="AR672" s="169"/>
      <c r="AS672" s="169"/>
      <c r="AT672" s="169"/>
      <c r="AU672" s="169"/>
      <c r="AV672" s="169"/>
      <c r="AW672" s="169"/>
      <c r="AX672" s="169"/>
      <c r="AY672" s="169"/>
    </row>
    <row r="673" spans="21:51"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I673" s="169"/>
      <c r="AJ673" s="169"/>
      <c r="AK673" s="169"/>
      <c r="AL673" s="169"/>
      <c r="AM673" s="169"/>
      <c r="AN673" s="169"/>
      <c r="AO673" s="169"/>
      <c r="AP673" s="169"/>
      <c r="AQ673" s="169"/>
      <c r="AR673" s="169"/>
      <c r="AS673" s="169"/>
      <c r="AT673" s="169"/>
      <c r="AU673" s="169"/>
      <c r="AV673" s="169"/>
      <c r="AW673" s="169"/>
      <c r="AX673" s="169"/>
      <c r="AY673" s="169"/>
    </row>
    <row r="674" spans="21:51"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I674" s="169"/>
      <c r="AJ674" s="169"/>
      <c r="AK674" s="169"/>
      <c r="AL674" s="169"/>
      <c r="AM674" s="169"/>
      <c r="AN674" s="169"/>
      <c r="AO674" s="169"/>
      <c r="AP674" s="169"/>
      <c r="AQ674" s="169"/>
      <c r="AR674" s="169"/>
      <c r="AS674" s="169"/>
      <c r="AT674" s="169"/>
      <c r="AU674" s="169"/>
      <c r="AV674" s="169"/>
      <c r="AW674" s="169"/>
      <c r="AX674" s="169"/>
      <c r="AY674" s="169"/>
    </row>
    <row r="675" spans="21:51"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I675" s="169"/>
      <c r="AJ675" s="169"/>
      <c r="AK675" s="169"/>
      <c r="AL675" s="169"/>
      <c r="AM675" s="169"/>
      <c r="AN675" s="169"/>
      <c r="AO675" s="169"/>
      <c r="AP675" s="169"/>
      <c r="AQ675" s="169"/>
      <c r="AR675" s="169"/>
      <c r="AS675" s="169"/>
      <c r="AT675" s="169"/>
      <c r="AU675" s="169"/>
      <c r="AV675" s="169"/>
      <c r="AW675" s="169"/>
      <c r="AX675" s="169"/>
      <c r="AY675" s="169"/>
    </row>
    <row r="676" spans="21:51"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I676" s="169"/>
      <c r="AJ676" s="169"/>
      <c r="AK676" s="169"/>
      <c r="AL676" s="169"/>
      <c r="AM676" s="169"/>
      <c r="AN676" s="169"/>
      <c r="AO676" s="169"/>
      <c r="AP676" s="169"/>
      <c r="AQ676" s="169"/>
      <c r="AR676" s="169"/>
      <c r="AS676" s="169"/>
      <c r="AT676" s="169"/>
      <c r="AU676" s="169"/>
      <c r="AV676" s="169"/>
      <c r="AW676" s="169"/>
      <c r="AX676" s="169"/>
      <c r="AY676" s="169"/>
    </row>
    <row r="677" spans="21:51"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I677" s="169"/>
      <c r="AJ677" s="169"/>
      <c r="AK677" s="169"/>
      <c r="AL677" s="169"/>
      <c r="AM677" s="169"/>
      <c r="AN677" s="169"/>
      <c r="AO677" s="169"/>
      <c r="AP677" s="169"/>
      <c r="AQ677" s="169"/>
      <c r="AR677" s="169"/>
      <c r="AS677" s="169"/>
      <c r="AT677" s="169"/>
      <c r="AU677" s="169"/>
      <c r="AV677" s="169"/>
      <c r="AW677" s="169"/>
      <c r="AX677" s="169"/>
      <c r="AY677" s="169"/>
    </row>
    <row r="678" spans="21:51"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I678" s="169"/>
      <c r="AJ678" s="169"/>
      <c r="AK678" s="169"/>
      <c r="AL678" s="169"/>
      <c r="AM678" s="169"/>
      <c r="AN678" s="169"/>
      <c r="AO678" s="169"/>
      <c r="AP678" s="169"/>
      <c r="AQ678" s="169"/>
      <c r="AR678" s="169"/>
      <c r="AS678" s="169"/>
      <c r="AT678" s="169"/>
      <c r="AU678" s="169"/>
      <c r="AV678" s="169"/>
      <c r="AW678" s="169"/>
      <c r="AX678" s="169"/>
      <c r="AY678" s="169"/>
    </row>
    <row r="679" spans="21:51"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I679" s="169"/>
      <c r="AJ679" s="169"/>
      <c r="AK679" s="169"/>
      <c r="AL679" s="169"/>
      <c r="AM679" s="169"/>
      <c r="AN679" s="169"/>
      <c r="AO679" s="169"/>
      <c r="AP679" s="169"/>
      <c r="AQ679" s="169"/>
      <c r="AR679" s="169"/>
      <c r="AS679" s="169"/>
      <c r="AT679" s="169"/>
      <c r="AU679" s="169"/>
      <c r="AV679" s="169"/>
      <c r="AW679" s="169"/>
      <c r="AX679" s="169"/>
      <c r="AY679" s="169"/>
    </row>
    <row r="680" spans="21:51"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I680" s="169"/>
      <c r="AJ680" s="169"/>
      <c r="AK680" s="169"/>
      <c r="AL680" s="169"/>
      <c r="AM680" s="169"/>
      <c r="AN680" s="169"/>
      <c r="AO680" s="169"/>
      <c r="AP680" s="169"/>
      <c r="AQ680" s="169"/>
      <c r="AR680" s="169"/>
      <c r="AS680" s="169"/>
      <c r="AT680" s="169"/>
      <c r="AU680" s="169"/>
      <c r="AV680" s="169"/>
      <c r="AW680" s="169"/>
      <c r="AX680" s="169"/>
      <c r="AY680" s="169"/>
    </row>
    <row r="681" spans="21:51"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I681" s="169"/>
      <c r="AJ681" s="169"/>
      <c r="AK681" s="169"/>
      <c r="AL681" s="169"/>
      <c r="AM681" s="169"/>
      <c r="AN681" s="169"/>
      <c r="AO681" s="169"/>
      <c r="AP681" s="169"/>
      <c r="AQ681" s="169"/>
      <c r="AR681" s="169"/>
      <c r="AS681" s="169"/>
      <c r="AT681" s="169"/>
      <c r="AU681" s="169"/>
      <c r="AV681" s="169"/>
      <c r="AW681" s="169"/>
      <c r="AX681" s="169"/>
      <c r="AY681" s="169"/>
    </row>
    <row r="682" spans="21:51"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I682" s="169"/>
      <c r="AJ682" s="169"/>
      <c r="AK682" s="169"/>
      <c r="AL682" s="169"/>
      <c r="AM682" s="169"/>
      <c r="AN682" s="169"/>
      <c r="AO682" s="169"/>
      <c r="AP682" s="169"/>
      <c r="AQ682" s="169"/>
      <c r="AR682" s="169"/>
      <c r="AS682" s="169"/>
      <c r="AT682" s="169"/>
      <c r="AU682" s="169"/>
      <c r="AV682" s="169"/>
      <c r="AW682" s="169"/>
      <c r="AX682" s="169"/>
      <c r="AY682" s="169"/>
    </row>
    <row r="683" spans="21:51"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I683" s="169"/>
      <c r="AJ683" s="169"/>
      <c r="AK683" s="169"/>
      <c r="AL683" s="169"/>
      <c r="AM683" s="169"/>
      <c r="AN683" s="169"/>
      <c r="AO683" s="169"/>
      <c r="AP683" s="169"/>
      <c r="AQ683" s="169"/>
      <c r="AR683" s="169"/>
      <c r="AS683" s="169"/>
      <c r="AT683" s="169"/>
      <c r="AU683" s="169"/>
      <c r="AV683" s="169"/>
      <c r="AW683" s="169"/>
      <c r="AX683" s="169"/>
      <c r="AY683" s="169"/>
    </row>
    <row r="684" spans="21:51"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I684" s="169"/>
      <c r="AJ684" s="169"/>
      <c r="AK684" s="169"/>
      <c r="AL684" s="169"/>
      <c r="AM684" s="169"/>
      <c r="AN684" s="169"/>
      <c r="AO684" s="169"/>
      <c r="AP684" s="169"/>
      <c r="AQ684" s="169"/>
      <c r="AR684" s="169"/>
      <c r="AS684" s="169"/>
      <c r="AT684" s="169"/>
      <c r="AU684" s="169"/>
      <c r="AV684" s="169"/>
      <c r="AW684" s="169"/>
      <c r="AX684" s="169"/>
      <c r="AY684" s="169"/>
    </row>
    <row r="685" spans="21:51"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I685" s="169"/>
      <c r="AJ685" s="169"/>
      <c r="AK685" s="169"/>
      <c r="AL685" s="169"/>
      <c r="AM685" s="169"/>
      <c r="AN685" s="169"/>
      <c r="AO685" s="169"/>
      <c r="AP685" s="169"/>
      <c r="AQ685" s="169"/>
      <c r="AR685" s="169"/>
      <c r="AS685" s="169"/>
      <c r="AT685" s="169"/>
      <c r="AU685" s="169"/>
      <c r="AV685" s="169"/>
      <c r="AW685" s="169"/>
      <c r="AX685" s="169"/>
      <c r="AY685" s="169"/>
    </row>
    <row r="686" spans="21:51"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I686" s="169"/>
      <c r="AJ686" s="169"/>
      <c r="AK686" s="169"/>
      <c r="AL686" s="169"/>
      <c r="AM686" s="169"/>
      <c r="AN686" s="169"/>
      <c r="AO686" s="169"/>
      <c r="AP686" s="169"/>
      <c r="AQ686" s="169"/>
      <c r="AR686" s="169"/>
      <c r="AS686" s="169"/>
      <c r="AT686" s="169"/>
      <c r="AU686" s="169"/>
      <c r="AV686" s="169"/>
      <c r="AW686" s="169"/>
      <c r="AX686" s="169"/>
      <c r="AY686" s="169"/>
    </row>
    <row r="687" spans="21:51"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I687" s="169"/>
      <c r="AJ687" s="169"/>
      <c r="AK687" s="169"/>
      <c r="AL687" s="169"/>
      <c r="AM687" s="169"/>
      <c r="AN687" s="169"/>
      <c r="AO687" s="169"/>
      <c r="AP687" s="169"/>
      <c r="AQ687" s="169"/>
      <c r="AR687" s="169"/>
      <c r="AS687" s="169"/>
      <c r="AT687" s="169"/>
      <c r="AU687" s="169"/>
      <c r="AV687" s="169"/>
      <c r="AW687" s="169"/>
      <c r="AX687" s="169"/>
      <c r="AY687" s="169"/>
    </row>
    <row r="688" spans="21:51"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I688" s="169"/>
      <c r="AJ688" s="169"/>
      <c r="AK688" s="169"/>
      <c r="AL688" s="169"/>
      <c r="AM688" s="169"/>
      <c r="AN688" s="169"/>
      <c r="AO688" s="169"/>
      <c r="AP688" s="169"/>
      <c r="AQ688" s="169"/>
      <c r="AR688" s="169"/>
      <c r="AS688" s="169"/>
      <c r="AT688" s="169"/>
      <c r="AU688" s="169"/>
      <c r="AV688" s="169"/>
      <c r="AW688" s="169"/>
      <c r="AX688" s="169"/>
      <c r="AY688" s="169"/>
    </row>
    <row r="689" spans="21:51"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I689" s="169"/>
      <c r="AJ689" s="169"/>
      <c r="AK689" s="169"/>
      <c r="AL689" s="169"/>
      <c r="AM689" s="169"/>
      <c r="AN689" s="169"/>
      <c r="AO689" s="169"/>
      <c r="AP689" s="169"/>
      <c r="AQ689" s="169"/>
      <c r="AR689" s="169"/>
      <c r="AS689" s="169"/>
      <c r="AT689" s="169"/>
      <c r="AU689" s="169"/>
      <c r="AV689" s="169"/>
      <c r="AW689" s="169"/>
      <c r="AX689" s="169"/>
      <c r="AY689" s="169"/>
    </row>
    <row r="690" spans="21:51"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I690" s="169"/>
      <c r="AJ690" s="169"/>
      <c r="AK690" s="169"/>
      <c r="AL690" s="169"/>
      <c r="AM690" s="169"/>
      <c r="AN690" s="169"/>
      <c r="AO690" s="169"/>
      <c r="AP690" s="169"/>
      <c r="AQ690" s="169"/>
      <c r="AR690" s="169"/>
      <c r="AS690" s="169"/>
      <c r="AT690" s="169"/>
      <c r="AU690" s="169"/>
      <c r="AV690" s="169"/>
      <c r="AW690" s="169"/>
      <c r="AX690" s="169"/>
      <c r="AY690" s="169"/>
    </row>
    <row r="691" spans="21:51"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I691" s="169"/>
      <c r="AJ691" s="169"/>
      <c r="AK691" s="169"/>
      <c r="AL691" s="169"/>
      <c r="AM691" s="169"/>
      <c r="AN691" s="169"/>
      <c r="AO691" s="169"/>
      <c r="AP691" s="169"/>
      <c r="AQ691" s="169"/>
      <c r="AR691" s="169"/>
      <c r="AS691" s="169"/>
      <c r="AT691" s="169"/>
      <c r="AU691" s="169"/>
      <c r="AV691" s="169"/>
      <c r="AW691" s="169"/>
      <c r="AX691" s="169"/>
      <c r="AY691" s="169"/>
    </row>
    <row r="692" spans="21:51"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I692" s="169"/>
      <c r="AJ692" s="169"/>
      <c r="AK692" s="169"/>
      <c r="AL692" s="169"/>
      <c r="AM692" s="169"/>
      <c r="AN692" s="169"/>
      <c r="AO692" s="169"/>
      <c r="AP692" s="169"/>
      <c r="AQ692" s="169"/>
      <c r="AR692" s="169"/>
      <c r="AS692" s="169"/>
      <c r="AT692" s="169"/>
      <c r="AU692" s="169"/>
      <c r="AV692" s="169"/>
      <c r="AW692" s="169"/>
      <c r="AX692" s="169"/>
      <c r="AY692" s="169"/>
    </row>
    <row r="693" spans="21:51"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I693" s="169"/>
      <c r="AJ693" s="169"/>
      <c r="AK693" s="169"/>
      <c r="AL693" s="169"/>
      <c r="AM693" s="169"/>
      <c r="AN693" s="169"/>
      <c r="AO693" s="169"/>
      <c r="AP693" s="169"/>
      <c r="AQ693" s="169"/>
      <c r="AR693" s="169"/>
      <c r="AS693" s="169"/>
      <c r="AT693" s="169"/>
      <c r="AU693" s="169"/>
      <c r="AV693" s="169"/>
      <c r="AW693" s="169"/>
      <c r="AX693" s="169"/>
      <c r="AY693" s="169"/>
    </row>
    <row r="694" spans="21:51"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I694" s="169"/>
      <c r="AJ694" s="169"/>
      <c r="AK694" s="169"/>
      <c r="AL694" s="169"/>
      <c r="AM694" s="169"/>
      <c r="AN694" s="169"/>
      <c r="AO694" s="169"/>
      <c r="AP694" s="169"/>
      <c r="AQ694" s="169"/>
      <c r="AR694" s="169"/>
      <c r="AS694" s="169"/>
      <c r="AT694" s="169"/>
      <c r="AU694" s="169"/>
      <c r="AV694" s="169"/>
      <c r="AW694" s="169"/>
      <c r="AX694" s="169"/>
      <c r="AY694" s="169"/>
    </row>
    <row r="695" spans="21:51"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I695" s="169"/>
      <c r="AJ695" s="169"/>
      <c r="AK695" s="169"/>
      <c r="AL695" s="169"/>
      <c r="AM695" s="169"/>
      <c r="AN695" s="169"/>
      <c r="AO695" s="169"/>
      <c r="AP695" s="169"/>
      <c r="AQ695" s="169"/>
      <c r="AR695" s="169"/>
      <c r="AS695" s="169"/>
      <c r="AT695" s="169"/>
      <c r="AU695" s="169"/>
      <c r="AV695" s="169"/>
      <c r="AW695" s="169"/>
      <c r="AX695" s="169"/>
      <c r="AY695" s="169"/>
    </row>
    <row r="696" spans="21:51"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I696" s="169"/>
      <c r="AJ696" s="169"/>
      <c r="AK696" s="169"/>
      <c r="AL696" s="169"/>
      <c r="AM696" s="169"/>
      <c r="AN696" s="169"/>
      <c r="AO696" s="169"/>
      <c r="AP696" s="169"/>
      <c r="AQ696" s="169"/>
      <c r="AR696" s="169"/>
      <c r="AS696" s="169"/>
      <c r="AT696" s="169"/>
      <c r="AU696" s="169"/>
      <c r="AV696" s="169"/>
      <c r="AW696" s="169"/>
      <c r="AX696" s="169"/>
      <c r="AY696" s="169"/>
    </row>
    <row r="697" spans="21:51"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I697" s="169"/>
      <c r="AJ697" s="169"/>
      <c r="AK697" s="169"/>
      <c r="AL697" s="169"/>
      <c r="AM697" s="169"/>
      <c r="AN697" s="169"/>
      <c r="AO697" s="169"/>
      <c r="AP697" s="169"/>
      <c r="AQ697" s="169"/>
      <c r="AR697" s="169"/>
      <c r="AS697" s="169"/>
      <c r="AT697" s="169"/>
      <c r="AU697" s="169"/>
      <c r="AV697" s="169"/>
      <c r="AW697" s="169"/>
      <c r="AX697" s="169"/>
      <c r="AY697" s="169"/>
    </row>
    <row r="698" spans="21:51"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I698" s="169"/>
      <c r="AJ698" s="169"/>
      <c r="AK698" s="169"/>
      <c r="AL698" s="169"/>
      <c r="AM698" s="169"/>
      <c r="AN698" s="169"/>
      <c r="AO698" s="169"/>
      <c r="AP698" s="169"/>
      <c r="AQ698" s="169"/>
      <c r="AR698" s="169"/>
      <c r="AS698" s="169"/>
      <c r="AT698" s="169"/>
      <c r="AU698" s="169"/>
      <c r="AV698" s="169"/>
      <c r="AW698" s="169"/>
      <c r="AX698" s="169"/>
      <c r="AY698" s="169"/>
    </row>
    <row r="699" spans="21:51"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I699" s="169"/>
      <c r="AJ699" s="169"/>
      <c r="AK699" s="169"/>
      <c r="AL699" s="169"/>
      <c r="AM699" s="169"/>
      <c r="AN699" s="169"/>
      <c r="AO699" s="169"/>
      <c r="AP699" s="169"/>
      <c r="AQ699" s="169"/>
      <c r="AR699" s="169"/>
      <c r="AS699" s="169"/>
      <c r="AT699" s="169"/>
      <c r="AU699" s="169"/>
      <c r="AV699" s="169"/>
      <c r="AW699" s="169"/>
      <c r="AX699" s="169"/>
      <c r="AY699" s="169"/>
    </row>
    <row r="700" spans="21:51"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I700" s="169"/>
      <c r="AJ700" s="169"/>
      <c r="AK700" s="169"/>
      <c r="AL700" s="169"/>
      <c r="AM700" s="169"/>
      <c r="AN700" s="169"/>
      <c r="AO700" s="169"/>
      <c r="AP700" s="169"/>
      <c r="AQ700" s="169"/>
      <c r="AR700" s="169"/>
      <c r="AS700" s="169"/>
      <c r="AT700" s="169"/>
      <c r="AU700" s="169"/>
      <c r="AV700" s="169"/>
      <c r="AW700" s="169"/>
      <c r="AX700" s="169"/>
      <c r="AY700" s="169"/>
    </row>
    <row r="701" spans="21:51"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I701" s="169"/>
      <c r="AJ701" s="169"/>
      <c r="AK701" s="169"/>
      <c r="AL701" s="169"/>
      <c r="AM701" s="169"/>
      <c r="AN701" s="169"/>
      <c r="AO701" s="169"/>
      <c r="AP701" s="169"/>
      <c r="AQ701" s="169"/>
      <c r="AR701" s="169"/>
      <c r="AS701" s="169"/>
      <c r="AT701" s="169"/>
      <c r="AU701" s="169"/>
      <c r="AV701" s="169"/>
      <c r="AW701" s="169"/>
      <c r="AX701" s="169"/>
      <c r="AY701" s="169"/>
    </row>
    <row r="702" spans="21:51"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I702" s="169"/>
      <c r="AJ702" s="169"/>
      <c r="AK702" s="169"/>
      <c r="AL702" s="169"/>
      <c r="AM702" s="169"/>
      <c r="AN702" s="169"/>
      <c r="AO702" s="169"/>
      <c r="AP702" s="169"/>
      <c r="AQ702" s="169"/>
      <c r="AR702" s="169"/>
      <c r="AS702" s="169"/>
      <c r="AT702" s="169"/>
      <c r="AU702" s="169"/>
      <c r="AV702" s="169"/>
      <c r="AW702" s="169"/>
      <c r="AX702" s="169"/>
      <c r="AY702" s="169"/>
    </row>
    <row r="703" spans="21:51"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I703" s="169"/>
      <c r="AJ703" s="169"/>
      <c r="AK703" s="169"/>
      <c r="AL703" s="169"/>
      <c r="AM703" s="169"/>
      <c r="AN703" s="169"/>
      <c r="AO703" s="169"/>
      <c r="AP703" s="169"/>
      <c r="AQ703" s="169"/>
      <c r="AR703" s="169"/>
      <c r="AS703" s="169"/>
      <c r="AT703" s="169"/>
      <c r="AU703" s="169"/>
      <c r="AV703" s="169"/>
      <c r="AW703" s="169"/>
      <c r="AX703" s="169"/>
      <c r="AY703" s="169"/>
    </row>
    <row r="704" spans="21:51"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I704" s="169"/>
      <c r="AJ704" s="169"/>
      <c r="AK704" s="169"/>
      <c r="AL704" s="169"/>
      <c r="AM704" s="169"/>
      <c r="AN704" s="169"/>
      <c r="AO704" s="169"/>
      <c r="AP704" s="169"/>
      <c r="AQ704" s="169"/>
      <c r="AR704" s="169"/>
      <c r="AS704" s="169"/>
      <c r="AT704" s="169"/>
      <c r="AU704" s="169"/>
      <c r="AV704" s="169"/>
      <c r="AW704" s="169"/>
      <c r="AX704" s="169"/>
      <c r="AY704" s="169"/>
    </row>
    <row r="705" spans="21:51"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I705" s="169"/>
      <c r="AJ705" s="169"/>
      <c r="AK705" s="169"/>
      <c r="AL705" s="169"/>
      <c r="AM705" s="169"/>
      <c r="AN705" s="169"/>
      <c r="AO705" s="169"/>
      <c r="AP705" s="169"/>
      <c r="AQ705" s="169"/>
      <c r="AR705" s="169"/>
      <c r="AS705" s="169"/>
      <c r="AT705" s="169"/>
      <c r="AU705" s="169"/>
      <c r="AV705" s="169"/>
      <c r="AW705" s="169"/>
      <c r="AX705" s="169"/>
      <c r="AY705" s="169"/>
    </row>
    <row r="706" spans="21:51"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I706" s="169"/>
      <c r="AJ706" s="169"/>
      <c r="AK706" s="169"/>
      <c r="AL706" s="169"/>
      <c r="AM706" s="169"/>
      <c r="AN706" s="169"/>
      <c r="AO706" s="169"/>
      <c r="AP706" s="169"/>
      <c r="AQ706" s="169"/>
      <c r="AR706" s="169"/>
      <c r="AS706" s="169"/>
      <c r="AT706" s="169"/>
      <c r="AU706" s="169"/>
      <c r="AV706" s="169"/>
      <c r="AW706" s="169"/>
      <c r="AX706" s="169"/>
      <c r="AY706" s="169"/>
    </row>
    <row r="707" spans="21:51"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I707" s="169"/>
      <c r="AJ707" s="169"/>
      <c r="AK707" s="169"/>
      <c r="AL707" s="169"/>
      <c r="AM707" s="169"/>
      <c r="AN707" s="169"/>
      <c r="AO707" s="169"/>
      <c r="AP707" s="169"/>
      <c r="AQ707" s="169"/>
      <c r="AR707" s="169"/>
      <c r="AS707" s="169"/>
      <c r="AT707" s="169"/>
      <c r="AU707" s="169"/>
      <c r="AV707" s="169"/>
      <c r="AW707" s="169"/>
      <c r="AX707" s="169"/>
      <c r="AY707" s="169"/>
    </row>
    <row r="708" spans="21:51"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I708" s="169"/>
      <c r="AJ708" s="169"/>
      <c r="AK708" s="169"/>
      <c r="AL708" s="169"/>
      <c r="AM708" s="169"/>
      <c r="AN708" s="169"/>
      <c r="AO708" s="169"/>
      <c r="AP708" s="169"/>
      <c r="AQ708" s="169"/>
      <c r="AR708" s="169"/>
      <c r="AS708" s="169"/>
      <c r="AT708" s="169"/>
      <c r="AU708" s="169"/>
      <c r="AV708" s="169"/>
      <c r="AW708" s="169"/>
      <c r="AX708" s="169"/>
      <c r="AY708" s="169"/>
    </row>
    <row r="709" spans="21:51"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I709" s="169"/>
      <c r="AJ709" s="169"/>
      <c r="AK709" s="169"/>
      <c r="AL709" s="169"/>
      <c r="AM709" s="169"/>
      <c r="AN709" s="169"/>
      <c r="AO709" s="169"/>
      <c r="AP709" s="169"/>
      <c r="AQ709" s="169"/>
      <c r="AR709" s="169"/>
      <c r="AS709" s="169"/>
      <c r="AT709" s="169"/>
      <c r="AU709" s="169"/>
      <c r="AV709" s="169"/>
      <c r="AW709" s="169"/>
      <c r="AX709" s="169"/>
      <c r="AY709" s="169"/>
    </row>
    <row r="710" spans="21:51"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I710" s="169"/>
      <c r="AJ710" s="169"/>
      <c r="AK710" s="169"/>
      <c r="AL710" s="169"/>
      <c r="AM710" s="169"/>
      <c r="AN710" s="169"/>
      <c r="AO710" s="169"/>
      <c r="AP710" s="169"/>
      <c r="AQ710" s="169"/>
      <c r="AR710" s="169"/>
      <c r="AS710" s="169"/>
      <c r="AT710" s="169"/>
      <c r="AU710" s="169"/>
      <c r="AV710" s="169"/>
      <c r="AW710" s="169"/>
      <c r="AX710" s="169"/>
      <c r="AY710" s="169"/>
    </row>
    <row r="711" spans="21:51"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I711" s="169"/>
      <c r="AJ711" s="169"/>
      <c r="AK711" s="169"/>
      <c r="AL711" s="169"/>
      <c r="AM711" s="169"/>
      <c r="AN711" s="169"/>
      <c r="AO711" s="169"/>
      <c r="AP711" s="169"/>
      <c r="AQ711" s="169"/>
      <c r="AR711" s="169"/>
      <c r="AS711" s="169"/>
      <c r="AT711" s="169"/>
      <c r="AU711" s="169"/>
      <c r="AV711" s="169"/>
      <c r="AW711" s="169"/>
      <c r="AX711" s="169"/>
      <c r="AY711" s="169"/>
    </row>
    <row r="712" spans="21:51"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I712" s="169"/>
      <c r="AJ712" s="169"/>
      <c r="AK712" s="169"/>
      <c r="AL712" s="169"/>
      <c r="AM712" s="169"/>
      <c r="AN712" s="169"/>
      <c r="AO712" s="169"/>
      <c r="AP712" s="169"/>
      <c r="AQ712" s="169"/>
      <c r="AR712" s="169"/>
      <c r="AS712" s="169"/>
      <c r="AT712" s="169"/>
      <c r="AU712" s="169"/>
      <c r="AV712" s="169"/>
      <c r="AW712" s="169"/>
      <c r="AX712" s="169"/>
      <c r="AY712" s="169"/>
    </row>
    <row r="713" spans="21:51"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I713" s="169"/>
      <c r="AJ713" s="169"/>
      <c r="AK713" s="169"/>
      <c r="AL713" s="169"/>
      <c r="AM713" s="169"/>
      <c r="AN713" s="169"/>
      <c r="AO713" s="169"/>
      <c r="AP713" s="169"/>
      <c r="AQ713" s="169"/>
      <c r="AR713" s="169"/>
      <c r="AS713" s="169"/>
      <c r="AT713" s="169"/>
      <c r="AU713" s="169"/>
      <c r="AV713" s="169"/>
      <c r="AW713" s="169"/>
      <c r="AX713" s="169"/>
      <c r="AY713" s="169"/>
    </row>
    <row r="714" spans="21:51"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I714" s="169"/>
      <c r="AJ714" s="169"/>
      <c r="AK714" s="169"/>
      <c r="AL714" s="169"/>
      <c r="AM714" s="169"/>
      <c r="AN714" s="169"/>
      <c r="AO714" s="169"/>
      <c r="AP714" s="169"/>
      <c r="AQ714" s="169"/>
      <c r="AR714" s="169"/>
      <c r="AS714" s="169"/>
      <c r="AT714" s="169"/>
      <c r="AU714" s="169"/>
      <c r="AV714" s="169"/>
      <c r="AW714" s="169"/>
      <c r="AX714" s="169"/>
      <c r="AY714" s="169"/>
    </row>
    <row r="715" spans="21:51"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I715" s="169"/>
      <c r="AJ715" s="169"/>
      <c r="AK715" s="169"/>
      <c r="AL715" s="169"/>
      <c r="AM715" s="169"/>
      <c r="AN715" s="169"/>
      <c r="AO715" s="169"/>
      <c r="AP715" s="169"/>
      <c r="AQ715" s="169"/>
      <c r="AR715" s="169"/>
      <c r="AS715" s="169"/>
      <c r="AT715" s="169"/>
      <c r="AU715" s="169"/>
      <c r="AV715" s="169"/>
      <c r="AW715" s="169"/>
      <c r="AX715" s="169"/>
      <c r="AY715" s="169"/>
    </row>
    <row r="716" spans="21:51"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I716" s="169"/>
      <c r="AJ716" s="169"/>
      <c r="AK716" s="169"/>
      <c r="AL716" s="169"/>
      <c r="AM716" s="169"/>
      <c r="AN716" s="169"/>
      <c r="AO716" s="169"/>
      <c r="AP716" s="169"/>
      <c r="AQ716" s="169"/>
      <c r="AR716" s="169"/>
      <c r="AS716" s="169"/>
      <c r="AT716" s="169"/>
      <c r="AU716" s="169"/>
      <c r="AV716" s="169"/>
      <c r="AW716" s="169"/>
      <c r="AX716" s="169"/>
      <c r="AY716" s="169"/>
    </row>
    <row r="717" spans="21:51"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I717" s="169"/>
      <c r="AJ717" s="169"/>
      <c r="AK717" s="169"/>
      <c r="AL717" s="169"/>
      <c r="AM717" s="169"/>
      <c r="AN717" s="169"/>
      <c r="AO717" s="169"/>
      <c r="AP717" s="169"/>
      <c r="AQ717" s="169"/>
      <c r="AR717" s="169"/>
      <c r="AS717" s="169"/>
      <c r="AT717" s="169"/>
      <c r="AU717" s="169"/>
      <c r="AV717" s="169"/>
      <c r="AW717" s="169"/>
      <c r="AX717" s="169"/>
      <c r="AY717" s="169"/>
    </row>
    <row r="718" spans="21:51"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I718" s="169"/>
      <c r="AJ718" s="169"/>
      <c r="AK718" s="169"/>
      <c r="AL718" s="169"/>
      <c r="AM718" s="169"/>
      <c r="AN718" s="169"/>
      <c r="AO718" s="169"/>
      <c r="AP718" s="169"/>
      <c r="AQ718" s="169"/>
      <c r="AR718" s="169"/>
      <c r="AS718" s="169"/>
      <c r="AT718" s="169"/>
      <c r="AU718" s="169"/>
      <c r="AV718" s="169"/>
      <c r="AW718" s="169"/>
      <c r="AX718" s="169"/>
      <c r="AY718" s="169"/>
    </row>
    <row r="719" spans="21:51"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I719" s="169"/>
      <c r="AJ719" s="169"/>
      <c r="AK719" s="169"/>
      <c r="AL719" s="169"/>
      <c r="AM719" s="169"/>
      <c r="AN719" s="169"/>
      <c r="AO719" s="169"/>
      <c r="AP719" s="169"/>
      <c r="AQ719" s="169"/>
      <c r="AR719" s="169"/>
      <c r="AS719" s="169"/>
      <c r="AT719" s="169"/>
      <c r="AU719" s="169"/>
      <c r="AV719" s="169"/>
      <c r="AW719" s="169"/>
      <c r="AX719" s="169"/>
      <c r="AY719" s="169"/>
    </row>
    <row r="720" spans="21:51"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I720" s="169"/>
      <c r="AJ720" s="169"/>
      <c r="AK720" s="169"/>
      <c r="AL720" s="169"/>
      <c r="AM720" s="169"/>
      <c r="AN720" s="169"/>
      <c r="AO720" s="169"/>
      <c r="AP720" s="169"/>
      <c r="AQ720" s="169"/>
      <c r="AR720" s="169"/>
      <c r="AS720" s="169"/>
      <c r="AT720" s="169"/>
      <c r="AU720" s="169"/>
      <c r="AV720" s="169"/>
      <c r="AW720" s="169"/>
      <c r="AX720" s="169"/>
      <c r="AY720" s="169"/>
    </row>
    <row r="721" spans="21:51"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I721" s="169"/>
      <c r="AJ721" s="169"/>
      <c r="AK721" s="169"/>
      <c r="AL721" s="169"/>
      <c r="AM721" s="169"/>
      <c r="AN721" s="169"/>
      <c r="AO721" s="169"/>
      <c r="AP721" s="169"/>
      <c r="AQ721" s="169"/>
      <c r="AR721" s="169"/>
      <c r="AS721" s="169"/>
      <c r="AT721" s="169"/>
      <c r="AU721" s="169"/>
      <c r="AV721" s="169"/>
      <c r="AW721" s="169"/>
      <c r="AX721" s="169"/>
      <c r="AY721" s="169"/>
    </row>
    <row r="722" spans="21:51"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I722" s="169"/>
      <c r="AJ722" s="169"/>
      <c r="AK722" s="169"/>
      <c r="AL722" s="169"/>
      <c r="AM722" s="169"/>
      <c r="AN722" s="169"/>
      <c r="AO722" s="169"/>
      <c r="AP722" s="169"/>
      <c r="AQ722" s="169"/>
      <c r="AR722" s="169"/>
      <c r="AS722" s="169"/>
      <c r="AT722" s="169"/>
      <c r="AU722" s="169"/>
      <c r="AV722" s="169"/>
      <c r="AW722" s="169"/>
      <c r="AX722" s="169"/>
      <c r="AY722" s="169"/>
    </row>
    <row r="723" spans="21:51"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I723" s="169"/>
      <c r="AJ723" s="169"/>
      <c r="AK723" s="169"/>
      <c r="AL723" s="169"/>
      <c r="AM723" s="169"/>
      <c r="AN723" s="169"/>
      <c r="AO723" s="169"/>
      <c r="AP723" s="169"/>
      <c r="AQ723" s="169"/>
      <c r="AR723" s="169"/>
      <c r="AS723" s="169"/>
      <c r="AT723" s="169"/>
      <c r="AU723" s="169"/>
      <c r="AV723" s="169"/>
      <c r="AW723" s="169"/>
      <c r="AX723" s="169"/>
      <c r="AY723" s="169"/>
    </row>
    <row r="724" spans="21:51"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I724" s="169"/>
      <c r="AJ724" s="169"/>
      <c r="AK724" s="169"/>
      <c r="AL724" s="169"/>
      <c r="AM724" s="169"/>
      <c r="AN724" s="169"/>
      <c r="AO724" s="169"/>
      <c r="AP724" s="169"/>
      <c r="AQ724" s="169"/>
      <c r="AR724" s="169"/>
      <c r="AS724" s="169"/>
      <c r="AT724" s="169"/>
      <c r="AU724" s="169"/>
      <c r="AV724" s="169"/>
      <c r="AW724" s="169"/>
      <c r="AX724" s="169"/>
      <c r="AY724" s="169"/>
    </row>
    <row r="725" spans="21:51"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I725" s="169"/>
      <c r="AJ725" s="169"/>
      <c r="AK725" s="169"/>
      <c r="AL725" s="169"/>
      <c r="AM725" s="169"/>
      <c r="AN725" s="169"/>
      <c r="AO725" s="169"/>
      <c r="AP725" s="169"/>
      <c r="AQ725" s="169"/>
      <c r="AR725" s="169"/>
      <c r="AS725" s="169"/>
      <c r="AT725" s="169"/>
      <c r="AU725" s="169"/>
      <c r="AV725" s="169"/>
      <c r="AW725" s="169"/>
      <c r="AX725" s="169"/>
      <c r="AY725" s="169"/>
    </row>
    <row r="726" spans="21:51"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I726" s="169"/>
      <c r="AJ726" s="169"/>
      <c r="AK726" s="169"/>
      <c r="AL726" s="169"/>
      <c r="AM726" s="169"/>
      <c r="AN726" s="169"/>
      <c r="AO726" s="169"/>
      <c r="AP726" s="169"/>
      <c r="AQ726" s="169"/>
      <c r="AR726" s="169"/>
      <c r="AS726" s="169"/>
      <c r="AT726" s="169"/>
      <c r="AU726" s="169"/>
      <c r="AV726" s="169"/>
      <c r="AW726" s="169"/>
      <c r="AX726" s="169"/>
      <c r="AY726" s="169"/>
    </row>
    <row r="727" spans="21:51"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I727" s="169"/>
      <c r="AJ727" s="169"/>
      <c r="AK727" s="169"/>
      <c r="AL727" s="169"/>
      <c r="AM727" s="169"/>
      <c r="AN727" s="169"/>
      <c r="AO727" s="169"/>
      <c r="AP727" s="169"/>
      <c r="AQ727" s="169"/>
      <c r="AR727" s="169"/>
      <c r="AS727" s="169"/>
      <c r="AT727" s="169"/>
      <c r="AU727" s="169"/>
      <c r="AV727" s="169"/>
      <c r="AW727" s="169"/>
      <c r="AX727" s="169"/>
      <c r="AY727" s="169"/>
    </row>
    <row r="728" spans="21:51"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I728" s="169"/>
      <c r="AJ728" s="169"/>
      <c r="AK728" s="169"/>
      <c r="AL728" s="169"/>
      <c r="AM728" s="169"/>
      <c r="AN728" s="169"/>
      <c r="AO728" s="169"/>
      <c r="AP728" s="169"/>
      <c r="AQ728" s="169"/>
      <c r="AR728" s="169"/>
      <c r="AS728" s="169"/>
      <c r="AT728" s="169"/>
      <c r="AU728" s="169"/>
      <c r="AV728" s="169"/>
      <c r="AW728" s="169"/>
      <c r="AX728" s="169"/>
      <c r="AY728" s="169"/>
    </row>
    <row r="729" spans="21:51"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I729" s="169"/>
      <c r="AJ729" s="169"/>
      <c r="AK729" s="169"/>
      <c r="AL729" s="169"/>
      <c r="AM729" s="169"/>
      <c r="AN729" s="169"/>
      <c r="AO729" s="169"/>
      <c r="AP729" s="169"/>
      <c r="AQ729" s="169"/>
      <c r="AR729" s="169"/>
      <c r="AS729" s="169"/>
      <c r="AT729" s="169"/>
      <c r="AU729" s="169"/>
      <c r="AV729" s="169"/>
      <c r="AW729" s="169"/>
      <c r="AX729" s="169"/>
      <c r="AY729" s="169"/>
    </row>
    <row r="730" spans="21:51"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I730" s="169"/>
      <c r="AJ730" s="169"/>
      <c r="AK730" s="169"/>
      <c r="AL730" s="169"/>
      <c r="AM730" s="169"/>
      <c r="AN730" s="169"/>
      <c r="AO730" s="169"/>
      <c r="AP730" s="169"/>
      <c r="AQ730" s="169"/>
      <c r="AR730" s="169"/>
      <c r="AS730" s="169"/>
      <c r="AT730" s="169"/>
      <c r="AU730" s="169"/>
      <c r="AV730" s="169"/>
      <c r="AW730" s="169"/>
      <c r="AX730" s="169"/>
      <c r="AY730" s="169"/>
    </row>
    <row r="731" spans="21:51"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I731" s="169"/>
      <c r="AJ731" s="169"/>
      <c r="AK731" s="169"/>
      <c r="AL731" s="169"/>
      <c r="AM731" s="169"/>
      <c r="AN731" s="169"/>
      <c r="AO731" s="169"/>
      <c r="AP731" s="169"/>
      <c r="AQ731" s="169"/>
      <c r="AR731" s="169"/>
      <c r="AS731" s="169"/>
      <c r="AT731" s="169"/>
      <c r="AU731" s="169"/>
      <c r="AV731" s="169"/>
      <c r="AW731" s="169"/>
      <c r="AX731" s="169"/>
      <c r="AY731" s="169"/>
    </row>
    <row r="732" spans="21:51"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I732" s="169"/>
      <c r="AJ732" s="169"/>
      <c r="AK732" s="169"/>
      <c r="AL732" s="169"/>
      <c r="AM732" s="169"/>
      <c r="AN732" s="169"/>
      <c r="AO732" s="169"/>
      <c r="AP732" s="169"/>
      <c r="AQ732" s="169"/>
      <c r="AR732" s="169"/>
      <c r="AS732" s="169"/>
      <c r="AT732" s="169"/>
      <c r="AU732" s="169"/>
      <c r="AV732" s="169"/>
      <c r="AW732" s="169"/>
      <c r="AX732" s="169"/>
      <c r="AY732" s="169"/>
    </row>
    <row r="733" spans="21:51"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I733" s="169"/>
      <c r="AJ733" s="169"/>
      <c r="AK733" s="169"/>
      <c r="AL733" s="169"/>
      <c r="AM733" s="169"/>
      <c r="AN733" s="169"/>
      <c r="AO733" s="169"/>
      <c r="AP733" s="169"/>
      <c r="AQ733" s="169"/>
      <c r="AR733" s="169"/>
      <c r="AS733" s="169"/>
      <c r="AT733" s="169"/>
      <c r="AU733" s="169"/>
      <c r="AV733" s="169"/>
      <c r="AW733" s="169"/>
      <c r="AX733" s="169"/>
      <c r="AY733" s="169"/>
    </row>
    <row r="734" spans="21:51"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I734" s="169"/>
      <c r="AJ734" s="169"/>
      <c r="AK734" s="169"/>
      <c r="AL734" s="169"/>
      <c r="AM734" s="169"/>
      <c r="AN734" s="169"/>
      <c r="AO734" s="169"/>
      <c r="AP734" s="169"/>
      <c r="AQ734" s="169"/>
      <c r="AR734" s="169"/>
      <c r="AS734" s="169"/>
      <c r="AT734" s="169"/>
      <c r="AU734" s="169"/>
      <c r="AV734" s="169"/>
      <c r="AW734" s="169"/>
      <c r="AX734" s="169"/>
      <c r="AY734" s="169"/>
    </row>
    <row r="735" spans="21:51"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I735" s="169"/>
      <c r="AJ735" s="169"/>
      <c r="AK735" s="169"/>
      <c r="AL735" s="169"/>
      <c r="AM735" s="169"/>
      <c r="AN735" s="169"/>
      <c r="AO735" s="169"/>
      <c r="AP735" s="169"/>
      <c r="AQ735" s="169"/>
      <c r="AR735" s="169"/>
      <c r="AS735" s="169"/>
      <c r="AT735" s="169"/>
      <c r="AU735" s="169"/>
      <c r="AV735" s="169"/>
      <c r="AW735" s="169"/>
      <c r="AX735" s="169"/>
      <c r="AY735" s="169"/>
    </row>
    <row r="736" spans="21:51"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I736" s="169"/>
      <c r="AJ736" s="169"/>
      <c r="AK736" s="169"/>
      <c r="AL736" s="169"/>
      <c r="AM736" s="169"/>
      <c r="AN736" s="169"/>
      <c r="AO736" s="169"/>
      <c r="AP736" s="169"/>
      <c r="AQ736" s="169"/>
      <c r="AR736" s="169"/>
      <c r="AS736" s="169"/>
      <c r="AT736" s="169"/>
      <c r="AU736" s="169"/>
      <c r="AV736" s="169"/>
      <c r="AW736" s="169"/>
      <c r="AX736" s="169"/>
      <c r="AY736" s="169"/>
    </row>
    <row r="737" spans="21:51"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I737" s="169"/>
      <c r="AJ737" s="169"/>
      <c r="AK737" s="169"/>
      <c r="AL737" s="169"/>
      <c r="AM737" s="169"/>
      <c r="AN737" s="169"/>
      <c r="AO737" s="169"/>
      <c r="AP737" s="169"/>
      <c r="AQ737" s="169"/>
      <c r="AR737" s="169"/>
      <c r="AS737" s="169"/>
      <c r="AT737" s="169"/>
      <c r="AU737" s="169"/>
      <c r="AV737" s="169"/>
      <c r="AW737" s="169"/>
      <c r="AX737" s="169"/>
      <c r="AY737" s="169"/>
    </row>
    <row r="738" spans="21:51"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I738" s="169"/>
      <c r="AJ738" s="169"/>
      <c r="AK738" s="169"/>
      <c r="AL738" s="169"/>
      <c r="AM738" s="169"/>
      <c r="AN738" s="169"/>
      <c r="AO738" s="169"/>
      <c r="AP738" s="169"/>
      <c r="AQ738" s="169"/>
      <c r="AR738" s="169"/>
      <c r="AS738" s="169"/>
      <c r="AT738" s="169"/>
      <c r="AU738" s="169"/>
      <c r="AV738" s="169"/>
      <c r="AW738" s="169"/>
      <c r="AX738" s="169"/>
      <c r="AY738" s="169"/>
    </row>
    <row r="739" spans="21:51"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I739" s="169"/>
      <c r="AJ739" s="169"/>
      <c r="AK739" s="169"/>
      <c r="AL739" s="169"/>
      <c r="AM739" s="169"/>
      <c r="AN739" s="169"/>
      <c r="AO739" s="169"/>
      <c r="AP739" s="169"/>
      <c r="AQ739" s="169"/>
      <c r="AR739" s="169"/>
      <c r="AS739" s="169"/>
      <c r="AT739" s="169"/>
      <c r="AU739" s="169"/>
      <c r="AV739" s="169"/>
      <c r="AW739" s="169"/>
      <c r="AX739" s="169"/>
      <c r="AY739" s="169"/>
    </row>
    <row r="740" spans="21:51"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I740" s="169"/>
      <c r="AJ740" s="169"/>
      <c r="AK740" s="169"/>
      <c r="AL740" s="169"/>
      <c r="AM740" s="169"/>
      <c r="AN740" s="169"/>
      <c r="AO740" s="169"/>
      <c r="AP740" s="169"/>
      <c r="AQ740" s="169"/>
      <c r="AR740" s="169"/>
      <c r="AS740" s="169"/>
      <c r="AT740" s="169"/>
      <c r="AU740" s="169"/>
      <c r="AV740" s="169"/>
      <c r="AW740" s="169"/>
      <c r="AX740" s="169"/>
      <c r="AY740" s="169"/>
    </row>
    <row r="741" spans="21:51"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I741" s="169"/>
      <c r="AJ741" s="169"/>
      <c r="AK741" s="169"/>
      <c r="AL741" s="169"/>
      <c r="AM741" s="169"/>
      <c r="AN741" s="169"/>
      <c r="AO741" s="169"/>
      <c r="AP741" s="169"/>
      <c r="AQ741" s="169"/>
      <c r="AR741" s="169"/>
      <c r="AS741" s="169"/>
      <c r="AT741" s="169"/>
      <c r="AU741" s="169"/>
      <c r="AV741" s="169"/>
      <c r="AW741" s="169"/>
      <c r="AX741" s="169"/>
      <c r="AY741" s="169"/>
    </row>
    <row r="742" spans="21:51"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I742" s="169"/>
      <c r="AJ742" s="169"/>
      <c r="AK742" s="169"/>
      <c r="AL742" s="169"/>
      <c r="AM742" s="169"/>
      <c r="AN742" s="169"/>
      <c r="AO742" s="169"/>
      <c r="AP742" s="169"/>
      <c r="AQ742" s="169"/>
      <c r="AR742" s="169"/>
      <c r="AS742" s="169"/>
      <c r="AT742" s="169"/>
      <c r="AU742" s="169"/>
      <c r="AV742" s="169"/>
      <c r="AW742" s="169"/>
      <c r="AX742" s="169"/>
      <c r="AY742" s="169"/>
    </row>
    <row r="743" spans="21:51"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I743" s="169"/>
      <c r="AJ743" s="169"/>
      <c r="AK743" s="169"/>
      <c r="AL743" s="169"/>
      <c r="AM743" s="169"/>
      <c r="AN743" s="169"/>
      <c r="AO743" s="169"/>
      <c r="AP743" s="169"/>
      <c r="AQ743" s="169"/>
      <c r="AR743" s="169"/>
      <c r="AS743" s="169"/>
      <c r="AT743" s="169"/>
      <c r="AU743" s="169"/>
      <c r="AV743" s="169"/>
      <c r="AW743" s="169"/>
      <c r="AX743" s="169"/>
      <c r="AY743" s="169"/>
    </row>
    <row r="744" spans="21:51"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I744" s="169"/>
      <c r="AJ744" s="169"/>
      <c r="AK744" s="169"/>
      <c r="AL744" s="169"/>
      <c r="AM744" s="169"/>
      <c r="AN744" s="169"/>
      <c r="AO744" s="169"/>
      <c r="AP744" s="169"/>
      <c r="AQ744" s="169"/>
      <c r="AR744" s="169"/>
      <c r="AS744" s="169"/>
      <c r="AT744" s="169"/>
      <c r="AU744" s="169"/>
      <c r="AV744" s="169"/>
      <c r="AW744" s="169"/>
      <c r="AX744" s="169"/>
      <c r="AY744" s="169"/>
    </row>
    <row r="745" spans="21:51"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I745" s="169"/>
      <c r="AJ745" s="169"/>
      <c r="AK745" s="169"/>
      <c r="AL745" s="169"/>
      <c r="AM745" s="169"/>
      <c r="AN745" s="169"/>
      <c r="AO745" s="169"/>
      <c r="AP745" s="169"/>
      <c r="AQ745" s="169"/>
      <c r="AR745" s="169"/>
      <c r="AS745" s="169"/>
      <c r="AT745" s="169"/>
      <c r="AU745" s="169"/>
      <c r="AV745" s="169"/>
      <c r="AW745" s="169"/>
      <c r="AX745" s="169"/>
      <c r="AY745" s="169"/>
    </row>
    <row r="746" spans="21:51"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I746" s="169"/>
      <c r="AJ746" s="169"/>
      <c r="AK746" s="169"/>
      <c r="AL746" s="169"/>
      <c r="AM746" s="169"/>
      <c r="AN746" s="169"/>
      <c r="AO746" s="169"/>
      <c r="AP746" s="169"/>
      <c r="AQ746" s="169"/>
      <c r="AR746" s="169"/>
      <c r="AS746" s="169"/>
      <c r="AT746" s="169"/>
      <c r="AU746" s="169"/>
      <c r="AV746" s="169"/>
      <c r="AW746" s="169"/>
      <c r="AX746" s="169"/>
      <c r="AY746" s="169"/>
    </row>
    <row r="747" spans="21:51"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I747" s="169"/>
      <c r="AJ747" s="169"/>
      <c r="AK747" s="169"/>
      <c r="AL747" s="169"/>
      <c r="AM747" s="169"/>
      <c r="AN747" s="169"/>
      <c r="AO747" s="169"/>
      <c r="AP747" s="169"/>
      <c r="AQ747" s="169"/>
      <c r="AR747" s="169"/>
      <c r="AS747" s="169"/>
      <c r="AT747" s="169"/>
      <c r="AU747" s="169"/>
      <c r="AV747" s="169"/>
      <c r="AW747" s="169"/>
      <c r="AX747" s="169"/>
      <c r="AY747" s="169"/>
    </row>
    <row r="748" spans="21:51"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I748" s="169"/>
      <c r="AJ748" s="169"/>
      <c r="AK748" s="169"/>
      <c r="AL748" s="169"/>
      <c r="AM748" s="169"/>
      <c r="AN748" s="169"/>
      <c r="AO748" s="169"/>
      <c r="AP748" s="169"/>
      <c r="AQ748" s="169"/>
      <c r="AR748" s="169"/>
      <c r="AS748" s="169"/>
      <c r="AT748" s="169"/>
      <c r="AU748" s="169"/>
      <c r="AV748" s="169"/>
      <c r="AW748" s="169"/>
      <c r="AX748" s="169"/>
      <c r="AY748" s="169"/>
    </row>
    <row r="749" spans="21:51"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I749" s="169"/>
      <c r="AJ749" s="169"/>
      <c r="AK749" s="169"/>
      <c r="AL749" s="169"/>
      <c r="AM749" s="169"/>
      <c r="AN749" s="169"/>
      <c r="AO749" s="169"/>
      <c r="AP749" s="169"/>
      <c r="AQ749" s="169"/>
      <c r="AR749" s="169"/>
      <c r="AS749" s="169"/>
      <c r="AT749" s="169"/>
      <c r="AU749" s="169"/>
      <c r="AV749" s="169"/>
      <c r="AW749" s="169"/>
      <c r="AX749" s="169"/>
      <c r="AY749" s="169"/>
    </row>
    <row r="750" spans="21:51"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I750" s="169"/>
      <c r="AJ750" s="169"/>
      <c r="AK750" s="169"/>
      <c r="AL750" s="169"/>
      <c r="AM750" s="169"/>
      <c r="AN750" s="169"/>
      <c r="AO750" s="169"/>
      <c r="AP750" s="169"/>
      <c r="AQ750" s="169"/>
      <c r="AR750" s="169"/>
      <c r="AS750" s="169"/>
      <c r="AT750" s="169"/>
      <c r="AU750" s="169"/>
      <c r="AV750" s="169"/>
      <c r="AW750" s="169"/>
      <c r="AX750" s="169"/>
      <c r="AY750" s="169"/>
    </row>
    <row r="751" spans="21:51"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I751" s="169"/>
      <c r="AJ751" s="169"/>
      <c r="AK751" s="169"/>
      <c r="AL751" s="169"/>
      <c r="AM751" s="169"/>
      <c r="AN751" s="169"/>
      <c r="AO751" s="169"/>
      <c r="AP751" s="169"/>
      <c r="AQ751" s="169"/>
      <c r="AR751" s="169"/>
      <c r="AS751" s="169"/>
      <c r="AT751" s="169"/>
      <c r="AU751" s="169"/>
      <c r="AV751" s="169"/>
      <c r="AW751" s="169"/>
      <c r="AX751" s="169"/>
      <c r="AY751" s="169"/>
    </row>
    <row r="752" spans="21:51"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I752" s="169"/>
      <c r="AJ752" s="169"/>
      <c r="AK752" s="169"/>
      <c r="AL752" s="169"/>
      <c r="AM752" s="169"/>
      <c r="AN752" s="169"/>
      <c r="AO752" s="169"/>
      <c r="AP752" s="169"/>
      <c r="AQ752" s="169"/>
      <c r="AR752" s="169"/>
      <c r="AS752" s="169"/>
      <c r="AT752" s="169"/>
      <c r="AU752" s="169"/>
      <c r="AV752" s="169"/>
      <c r="AW752" s="169"/>
      <c r="AX752" s="169"/>
      <c r="AY752" s="169"/>
    </row>
    <row r="753" spans="21:51"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I753" s="169"/>
      <c r="AJ753" s="169"/>
      <c r="AK753" s="169"/>
      <c r="AL753" s="169"/>
      <c r="AM753" s="169"/>
      <c r="AN753" s="169"/>
      <c r="AO753" s="169"/>
      <c r="AP753" s="169"/>
      <c r="AQ753" s="169"/>
      <c r="AR753" s="169"/>
      <c r="AS753" s="169"/>
      <c r="AT753" s="169"/>
      <c r="AU753" s="169"/>
      <c r="AV753" s="169"/>
      <c r="AW753" s="169"/>
      <c r="AX753" s="169"/>
      <c r="AY753" s="169"/>
    </row>
    <row r="754" spans="21:51"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I754" s="169"/>
      <c r="AJ754" s="169"/>
      <c r="AK754" s="169"/>
      <c r="AL754" s="169"/>
      <c r="AM754" s="169"/>
      <c r="AN754" s="169"/>
      <c r="AO754" s="169"/>
      <c r="AP754" s="169"/>
      <c r="AQ754" s="169"/>
      <c r="AR754" s="169"/>
      <c r="AS754" s="169"/>
      <c r="AT754" s="169"/>
      <c r="AU754" s="169"/>
      <c r="AV754" s="169"/>
      <c r="AW754" s="169"/>
      <c r="AX754" s="169"/>
      <c r="AY754" s="169"/>
    </row>
    <row r="755" spans="21:51"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I755" s="169"/>
      <c r="AJ755" s="169"/>
      <c r="AK755" s="169"/>
      <c r="AL755" s="169"/>
      <c r="AM755" s="169"/>
      <c r="AN755" s="169"/>
      <c r="AO755" s="169"/>
      <c r="AP755" s="169"/>
      <c r="AQ755" s="169"/>
      <c r="AR755" s="169"/>
      <c r="AS755" s="169"/>
      <c r="AT755" s="169"/>
      <c r="AU755" s="169"/>
      <c r="AV755" s="169"/>
      <c r="AW755" s="169"/>
      <c r="AX755" s="169"/>
      <c r="AY755" s="169"/>
    </row>
    <row r="756" spans="21:51"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I756" s="169"/>
      <c r="AJ756" s="169"/>
      <c r="AK756" s="169"/>
      <c r="AL756" s="169"/>
      <c r="AM756" s="169"/>
      <c r="AN756" s="169"/>
      <c r="AO756" s="169"/>
      <c r="AP756" s="169"/>
      <c r="AQ756" s="169"/>
      <c r="AR756" s="169"/>
      <c r="AS756" s="169"/>
      <c r="AT756" s="169"/>
      <c r="AU756" s="169"/>
      <c r="AV756" s="169"/>
      <c r="AW756" s="169"/>
      <c r="AX756" s="169"/>
      <c r="AY756" s="169"/>
    </row>
    <row r="757" spans="21:51"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I757" s="169"/>
      <c r="AJ757" s="169"/>
      <c r="AK757" s="169"/>
      <c r="AL757" s="169"/>
      <c r="AM757" s="169"/>
      <c r="AN757" s="169"/>
      <c r="AO757" s="169"/>
      <c r="AP757" s="169"/>
      <c r="AQ757" s="169"/>
      <c r="AR757" s="169"/>
      <c r="AS757" s="169"/>
      <c r="AT757" s="169"/>
      <c r="AU757" s="169"/>
      <c r="AV757" s="169"/>
      <c r="AW757" s="169"/>
      <c r="AX757" s="169"/>
      <c r="AY757" s="169"/>
    </row>
    <row r="758" spans="21:51"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I758" s="169"/>
      <c r="AJ758" s="169"/>
      <c r="AK758" s="169"/>
      <c r="AL758" s="169"/>
      <c r="AM758" s="169"/>
      <c r="AN758" s="169"/>
      <c r="AO758" s="169"/>
      <c r="AP758" s="169"/>
      <c r="AQ758" s="169"/>
      <c r="AR758" s="169"/>
      <c r="AS758" s="169"/>
      <c r="AT758" s="169"/>
      <c r="AU758" s="169"/>
      <c r="AV758" s="169"/>
      <c r="AW758" s="169"/>
      <c r="AX758" s="169"/>
      <c r="AY758" s="169"/>
    </row>
    <row r="759" spans="21:51"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I759" s="169"/>
      <c r="AJ759" s="169"/>
      <c r="AK759" s="169"/>
      <c r="AL759" s="169"/>
      <c r="AM759" s="169"/>
      <c r="AN759" s="169"/>
      <c r="AO759" s="169"/>
      <c r="AP759" s="169"/>
      <c r="AQ759" s="169"/>
      <c r="AR759" s="169"/>
      <c r="AS759" s="169"/>
      <c r="AT759" s="169"/>
      <c r="AU759" s="169"/>
      <c r="AV759" s="169"/>
      <c r="AW759" s="169"/>
      <c r="AX759" s="169"/>
      <c r="AY759" s="169"/>
    </row>
    <row r="760" spans="21:51"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I760" s="169"/>
      <c r="AJ760" s="169"/>
      <c r="AK760" s="169"/>
      <c r="AL760" s="169"/>
      <c r="AM760" s="169"/>
      <c r="AN760" s="169"/>
      <c r="AO760" s="169"/>
      <c r="AP760" s="169"/>
      <c r="AQ760" s="169"/>
      <c r="AR760" s="169"/>
      <c r="AS760" s="169"/>
      <c r="AT760" s="169"/>
      <c r="AU760" s="169"/>
      <c r="AV760" s="169"/>
      <c r="AW760" s="169"/>
      <c r="AX760" s="169"/>
      <c r="AY760" s="169"/>
    </row>
    <row r="761" spans="21:51"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I761" s="169"/>
      <c r="AJ761" s="169"/>
      <c r="AK761" s="169"/>
      <c r="AL761" s="169"/>
      <c r="AM761" s="169"/>
      <c r="AN761" s="169"/>
      <c r="AO761" s="169"/>
      <c r="AP761" s="169"/>
      <c r="AQ761" s="169"/>
      <c r="AR761" s="169"/>
      <c r="AS761" s="169"/>
      <c r="AT761" s="169"/>
      <c r="AU761" s="169"/>
      <c r="AV761" s="169"/>
      <c r="AW761" s="169"/>
      <c r="AX761" s="169"/>
      <c r="AY761" s="169"/>
    </row>
    <row r="762" spans="21:51"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I762" s="169"/>
      <c r="AJ762" s="169"/>
      <c r="AK762" s="169"/>
      <c r="AL762" s="169"/>
      <c r="AM762" s="169"/>
      <c r="AN762" s="169"/>
      <c r="AO762" s="169"/>
      <c r="AP762" s="169"/>
      <c r="AQ762" s="169"/>
      <c r="AR762" s="169"/>
      <c r="AS762" s="169"/>
      <c r="AT762" s="169"/>
      <c r="AU762" s="169"/>
      <c r="AV762" s="169"/>
      <c r="AW762" s="169"/>
      <c r="AX762" s="169"/>
      <c r="AY762" s="169"/>
    </row>
    <row r="763" spans="21:51"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I763" s="169"/>
      <c r="AJ763" s="169"/>
      <c r="AK763" s="169"/>
      <c r="AL763" s="169"/>
      <c r="AM763" s="169"/>
      <c r="AN763" s="169"/>
      <c r="AO763" s="169"/>
      <c r="AP763" s="169"/>
      <c r="AQ763" s="169"/>
      <c r="AR763" s="169"/>
      <c r="AS763" s="169"/>
      <c r="AT763" s="169"/>
      <c r="AU763" s="169"/>
      <c r="AV763" s="169"/>
      <c r="AW763" s="169"/>
      <c r="AX763" s="169"/>
      <c r="AY763" s="169"/>
    </row>
    <row r="764" spans="21:51"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I764" s="169"/>
      <c r="AJ764" s="169"/>
      <c r="AK764" s="169"/>
      <c r="AL764" s="169"/>
      <c r="AM764" s="169"/>
      <c r="AN764" s="169"/>
      <c r="AO764" s="169"/>
      <c r="AP764" s="169"/>
      <c r="AQ764" s="169"/>
      <c r="AR764" s="169"/>
      <c r="AS764" s="169"/>
      <c r="AT764" s="169"/>
      <c r="AU764" s="169"/>
      <c r="AV764" s="169"/>
      <c r="AW764" s="169"/>
      <c r="AX764" s="169"/>
      <c r="AY764" s="169"/>
    </row>
    <row r="765" spans="21:51"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I765" s="169"/>
      <c r="AJ765" s="169"/>
      <c r="AK765" s="169"/>
      <c r="AL765" s="169"/>
      <c r="AM765" s="169"/>
      <c r="AN765" s="169"/>
      <c r="AO765" s="169"/>
      <c r="AP765" s="169"/>
      <c r="AQ765" s="169"/>
      <c r="AR765" s="169"/>
      <c r="AS765" s="169"/>
      <c r="AT765" s="169"/>
      <c r="AU765" s="169"/>
      <c r="AV765" s="169"/>
      <c r="AW765" s="169"/>
      <c r="AX765" s="169"/>
      <c r="AY765" s="169"/>
    </row>
    <row r="766" spans="21:51"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I766" s="169"/>
      <c r="AJ766" s="169"/>
      <c r="AK766" s="169"/>
      <c r="AL766" s="169"/>
      <c r="AM766" s="169"/>
      <c r="AN766" s="169"/>
      <c r="AO766" s="169"/>
      <c r="AP766" s="169"/>
      <c r="AQ766" s="169"/>
      <c r="AR766" s="169"/>
      <c r="AS766" s="169"/>
      <c r="AT766" s="169"/>
      <c r="AU766" s="169"/>
      <c r="AV766" s="169"/>
      <c r="AW766" s="169"/>
      <c r="AX766" s="169"/>
      <c r="AY766" s="169"/>
    </row>
    <row r="767" spans="21:51"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I767" s="169"/>
      <c r="AJ767" s="169"/>
      <c r="AK767" s="169"/>
      <c r="AL767" s="169"/>
      <c r="AM767" s="169"/>
      <c r="AN767" s="169"/>
      <c r="AO767" s="169"/>
      <c r="AP767" s="169"/>
      <c r="AQ767" s="169"/>
      <c r="AR767" s="169"/>
      <c r="AS767" s="169"/>
      <c r="AT767" s="169"/>
      <c r="AU767" s="169"/>
      <c r="AV767" s="169"/>
      <c r="AW767" s="169"/>
      <c r="AX767" s="169"/>
      <c r="AY767" s="169"/>
    </row>
    <row r="768" spans="21:51"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I768" s="169"/>
      <c r="AJ768" s="169"/>
      <c r="AK768" s="169"/>
      <c r="AL768" s="169"/>
      <c r="AM768" s="169"/>
      <c r="AN768" s="169"/>
      <c r="AO768" s="169"/>
      <c r="AP768" s="169"/>
      <c r="AQ768" s="169"/>
      <c r="AR768" s="169"/>
      <c r="AS768" s="169"/>
      <c r="AT768" s="169"/>
      <c r="AU768" s="169"/>
      <c r="AV768" s="169"/>
      <c r="AW768" s="169"/>
      <c r="AX768" s="169"/>
      <c r="AY768" s="169"/>
    </row>
    <row r="769" spans="21:51"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I769" s="169"/>
      <c r="AJ769" s="169"/>
      <c r="AK769" s="169"/>
      <c r="AL769" s="169"/>
      <c r="AM769" s="169"/>
      <c r="AN769" s="169"/>
      <c r="AO769" s="169"/>
      <c r="AP769" s="169"/>
      <c r="AQ769" s="169"/>
      <c r="AR769" s="169"/>
      <c r="AS769" s="169"/>
      <c r="AT769" s="169"/>
      <c r="AU769" s="169"/>
      <c r="AV769" s="169"/>
      <c r="AW769" s="169"/>
      <c r="AX769" s="169"/>
      <c r="AY769" s="169"/>
    </row>
    <row r="770" spans="21:51"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I770" s="169"/>
      <c r="AJ770" s="169"/>
      <c r="AK770" s="169"/>
      <c r="AL770" s="169"/>
      <c r="AM770" s="169"/>
      <c r="AN770" s="169"/>
      <c r="AO770" s="169"/>
      <c r="AP770" s="169"/>
      <c r="AQ770" s="169"/>
      <c r="AR770" s="169"/>
      <c r="AS770" s="169"/>
      <c r="AT770" s="169"/>
      <c r="AU770" s="169"/>
      <c r="AV770" s="169"/>
      <c r="AW770" s="169"/>
      <c r="AX770" s="169"/>
      <c r="AY770" s="169"/>
    </row>
    <row r="771" spans="21:51"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I771" s="169"/>
      <c r="AJ771" s="169"/>
      <c r="AK771" s="169"/>
      <c r="AL771" s="169"/>
      <c r="AM771" s="169"/>
      <c r="AN771" s="169"/>
      <c r="AO771" s="169"/>
      <c r="AP771" s="169"/>
      <c r="AQ771" s="169"/>
      <c r="AR771" s="169"/>
      <c r="AS771" s="169"/>
      <c r="AT771" s="169"/>
      <c r="AU771" s="169"/>
      <c r="AV771" s="169"/>
      <c r="AW771" s="169"/>
      <c r="AX771" s="169"/>
      <c r="AY771" s="169"/>
    </row>
    <row r="772" spans="21:51"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I772" s="169"/>
      <c r="AJ772" s="169"/>
      <c r="AK772" s="169"/>
      <c r="AL772" s="169"/>
      <c r="AM772" s="169"/>
      <c r="AN772" s="169"/>
      <c r="AO772" s="169"/>
      <c r="AP772" s="169"/>
      <c r="AQ772" s="169"/>
      <c r="AR772" s="169"/>
      <c r="AS772" s="169"/>
      <c r="AT772" s="169"/>
      <c r="AU772" s="169"/>
      <c r="AV772" s="169"/>
      <c r="AW772" s="169"/>
      <c r="AX772" s="169"/>
      <c r="AY772" s="169"/>
    </row>
    <row r="773" spans="21:51"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I773" s="169"/>
      <c r="AJ773" s="169"/>
      <c r="AK773" s="169"/>
      <c r="AL773" s="169"/>
      <c r="AM773" s="169"/>
      <c r="AN773" s="169"/>
      <c r="AO773" s="169"/>
      <c r="AP773" s="169"/>
      <c r="AQ773" s="169"/>
      <c r="AR773" s="169"/>
      <c r="AS773" s="169"/>
      <c r="AT773" s="169"/>
      <c r="AU773" s="169"/>
      <c r="AV773" s="169"/>
      <c r="AW773" s="169"/>
      <c r="AX773" s="169"/>
      <c r="AY773" s="169"/>
    </row>
    <row r="774" spans="21:51"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I774" s="169"/>
      <c r="AJ774" s="169"/>
      <c r="AK774" s="169"/>
      <c r="AL774" s="169"/>
      <c r="AM774" s="169"/>
      <c r="AN774" s="169"/>
      <c r="AO774" s="169"/>
      <c r="AP774" s="169"/>
      <c r="AQ774" s="169"/>
      <c r="AR774" s="169"/>
      <c r="AS774" s="169"/>
      <c r="AT774" s="169"/>
      <c r="AU774" s="169"/>
      <c r="AV774" s="169"/>
      <c r="AW774" s="169"/>
      <c r="AX774" s="169"/>
      <c r="AY774" s="169"/>
    </row>
    <row r="775" spans="21:51"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I775" s="169"/>
      <c r="AJ775" s="169"/>
      <c r="AK775" s="169"/>
      <c r="AL775" s="169"/>
      <c r="AM775" s="169"/>
      <c r="AN775" s="169"/>
      <c r="AO775" s="169"/>
      <c r="AP775" s="169"/>
      <c r="AQ775" s="169"/>
      <c r="AR775" s="169"/>
      <c r="AS775" s="169"/>
      <c r="AT775" s="169"/>
      <c r="AU775" s="169"/>
      <c r="AV775" s="169"/>
      <c r="AW775" s="169"/>
      <c r="AX775" s="169"/>
      <c r="AY775" s="169"/>
    </row>
    <row r="776" spans="21:51"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I776" s="169"/>
      <c r="AJ776" s="169"/>
      <c r="AK776" s="169"/>
      <c r="AL776" s="169"/>
      <c r="AM776" s="169"/>
      <c r="AN776" s="169"/>
      <c r="AO776" s="169"/>
      <c r="AP776" s="169"/>
      <c r="AQ776" s="169"/>
      <c r="AR776" s="169"/>
      <c r="AS776" s="169"/>
      <c r="AT776" s="169"/>
      <c r="AU776" s="169"/>
      <c r="AV776" s="169"/>
      <c r="AW776" s="169"/>
      <c r="AX776" s="169"/>
      <c r="AY776" s="169"/>
    </row>
    <row r="777" spans="21:51"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I777" s="169"/>
      <c r="AJ777" s="169"/>
      <c r="AK777" s="169"/>
      <c r="AL777" s="169"/>
      <c r="AM777" s="169"/>
      <c r="AN777" s="169"/>
      <c r="AO777" s="169"/>
      <c r="AP777" s="169"/>
      <c r="AQ777" s="169"/>
      <c r="AR777" s="169"/>
      <c r="AS777" s="169"/>
      <c r="AT777" s="169"/>
      <c r="AU777" s="169"/>
      <c r="AV777" s="169"/>
      <c r="AW777" s="169"/>
      <c r="AX777" s="169"/>
      <c r="AY777" s="169"/>
    </row>
    <row r="778" spans="21:51"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I778" s="169"/>
      <c r="AJ778" s="169"/>
      <c r="AK778" s="169"/>
      <c r="AL778" s="169"/>
      <c r="AM778" s="169"/>
      <c r="AN778" s="169"/>
      <c r="AO778" s="169"/>
      <c r="AP778" s="169"/>
      <c r="AQ778" s="169"/>
      <c r="AR778" s="169"/>
      <c r="AS778" s="169"/>
      <c r="AT778" s="169"/>
      <c r="AU778" s="169"/>
      <c r="AV778" s="169"/>
      <c r="AW778" s="169"/>
      <c r="AX778" s="169"/>
      <c r="AY778" s="169"/>
    </row>
    <row r="779" spans="21:51"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I779" s="169"/>
      <c r="AJ779" s="169"/>
      <c r="AK779" s="169"/>
      <c r="AL779" s="169"/>
      <c r="AM779" s="169"/>
      <c r="AN779" s="169"/>
      <c r="AO779" s="169"/>
      <c r="AP779" s="169"/>
      <c r="AQ779" s="169"/>
      <c r="AR779" s="169"/>
      <c r="AS779" s="169"/>
      <c r="AT779" s="169"/>
      <c r="AU779" s="169"/>
      <c r="AV779" s="169"/>
      <c r="AW779" s="169"/>
      <c r="AX779" s="169"/>
      <c r="AY779" s="169"/>
    </row>
    <row r="780" spans="21:51"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I780" s="169"/>
      <c r="AJ780" s="169"/>
      <c r="AK780" s="169"/>
      <c r="AL780" s="169"/>
      <c r="AM780" s="169"/>
      <c r="AN780" s="169"/>
      <c r="AO780" s="169"/>
      <c r="AP780" s="169"/>
      <c r="AQ780" s="169"/>
      <c r="AR780" s="169"/>
      <c r="AS780" s="169"/>
      <c r="AT780" s="169"/>
      <c r="AU780" s="169"/>
      <c r="AV780" s="169"/>
      <c r="AW780" s="169"/>
      <c r="AX780" s="169"/>
      <c r="AY780" s="169"/>
    </row>
    <row r="781" spans="21:51"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I781" s="169"/>
      <c r="AJ781" s="169"/>
      <c r="AK781" s="169"/>
      <c r="AL781" s="169"/>
      <c r="AM781" s="169"/>
      <c r="AN781" s="169"/>
      <c r="AO781" s="169"/>
      <c r="AP781" s="169"/>
      <c r="AQ781" s="169"/>
      <c r="AR781" s="169"/>
      <c r="AS781" s="169"/>
      <c r="AT781" s="169"/>
      <c r="AU781" s="169"/>
      <c r="AV781" s="169"/>
      <c r="AW781" s="169"/>
      <c r="AX781" s="169"/>
      <c r="AY781" s="169"/>
    </row>
    <row r="782" spans="21:51"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I782" s="169"/>
      <c r="AJ782" s="169"/>
      <c r="AK782" s="169"/>
      <c r="AL782" s="169"/>
      <c r="AM782" s="169"/>
      <c r="AN782" s="169"/>
      <c r="AO782" s="169"/>
      <c r="AP782" s="169"/>
      <c r="AQ782" s="169"/>
      <c r="AR782" s="169"/>
      <c r="AS782" s="169"/>
      <c r="AT782" s="169"/>
      <c r="AU782" s="169"/>
      <c r="AV782" s="169"/>
      <c r="AW782" s="169"/>
      <c r="AX782" s="169"/>
      <c r="AY782" s="169"/>
    </row>
    <row r="783" spans="21:51"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I783" s="169"/>
      <c r="AJ783" s="169"/>
      <c r="AK783" s="169"/>
      <c r="AL783" s="169"/>
      <c r="AM783" s="169"/>
      <c r="AN783" s="169"/>
      <c r="AO783" s="169"/>
      <c r="AP783" s="169"/>
      <c r="AQ783" s="169"/>
      <c r="AR783" s="169"/>
      <c r="AS783" s="169"/>
      <c r="AT783" s="169"/>
      <c r="AU783" s="169"/>
      <c r="AV783" s="169"/>
      <c r="AW783" s="169"/>
      <c r="AX783" s="169"/>
      <c r="AY783" s="169"/>
    </row>
    <row r="784" spans="21:51"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I784" s="169"/>
      <c r="AJ784" s="169"/>
      <c r="AK784" s="169"/>
      <c r="AL784" s="169"/>
      <c r="AM784" s="169"/>
      <c r="AN784" s="169"/>
      <c r="AO784" s="169"/>
      <c r="AP784" s="169"/>
      <c r="AQ784" s="169"/>
      <c r="AR784" s="169"/>
      <c r="AS784" s="169"/>
      <c r="AT784" s="169"/>
      <c r="AU784" s="169"/>
      <c r="AV784" s="169"/>
      <c r="AW784" s="169"/>
      <c r="AX784" s="169"/>
      <c r="AY784" s="169"/>
    </row>
    <row r="785" spans="21:51"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I785" s="169"/>
      <c r="AJ785" s="169"/>
      <c r="AK785" s="169"/>
      <c r="AL785" s="169"/>
      <c r="AM785" s="169"/>
      <c r="AN785" s="169"/>
      <c r="AO785" s="169"/>
      <c r="AP785" s="169"/>
      <c r="AQ785" s="169"/>
      <c r="AR785" s="169"/>
      <c r="AS785" s="169"/>
      <c r="AT785" s="169"/>
      <c r="AU785" s="169"/>
      <c r="AV785" s="169"/>
      <c r="AW785" s="169"/>
      <c r="AX785" s="169"/>
      <c r="AY785" s="169"/>
    </row>
    <row r="786" spans="21:51"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I786" s="169"/>
      <c r="AJ786" s="169"/>
      <c r="AK786" s="169"/>
      <c r="AL786" s="169"/>
      <c r="AM786" s="169"/>
      <c r="AN786" s="169"/>
      <c r="AO786" s="169"/>
      <c r="AP786" s="169"/>
      <c r="AQ786" s="169"/>
      <c r="AR786" s="169"/>
      <c r="AS786" s="169"/>
      <c r="AT786" s="169"/>
      <c r="AU786" s="169"/>
      <c r="AV786" s="169"/>
      <c r="AW786" s="169"/>
      <c r="AX786" s="169"/>
      <c r="AY786" s="169"/>
    </row>
    <row r="787" spans="21:51"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I787" s="169"/>
      <c r="AJ787" s="169"/>
      <c r="AK787" s="169"/>
      <c r="AL787" s="169"/>
      <c r="AM787" s="169"/>
      <c r="AN787" s="169"/>
      <c r="AO787" s="169"/>
      <c r="AP787" s="169"/>
      <c r="AQ787" s="169"/>
      <c r="AR787" s="169"/>
      <c r="AS787" s="169"/>
      <c r="AT787" s="169"/>
      <c r="AU787" s="169"/>
      <c r="AV787" s="169"/>
      <c r="AW787" s="169"/>
      <c r="AX787" s="169"/>
      <c r="AY787" s="169"/>
    </row>
    <row r="788" spans="21:51"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I788" s="169"/>
      <c r="AJ788" s="169"/>
      <c r="AK788" s="169"/>
      <c r="AL788" s="169"/>
      <c r="AM788" s="169"/>
      <c r="AN788" s="169"/>
      <c r="AO788" s="169"/>
      <c r="AP788" s="169"/>
      <c r="AQ788" s="169"/>
      <c r="AR788" s="169"/>
      <c r="AS788" s="169"/>
      <c r="AT788" s="169"/>
      <c r="AU788" s="169"/>
      <c r="AV788" s="169"/>
      <c r="AW788" s="169"/>
      <c r="AX788" s="169"/>
      <c r="AY788" s="169"/>
    </row>
    <row r="789" spans="21:51"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I789" s="169"/>
      <c r="AJ789" s="169"/>
      <c r="AK789" s="169"/>
      <c r="AL789" s="169"/>
      <c r="AM789" s="169"/>
      <c r="AN789" s="169"/>
      <c r="AO789" s="169"/>
      <c r="AP789" s="169"/>
      <c r="AQ789" s="169"/>
      <c r="AR789" s="169"/>
      <c r="AS789" s="169"/>
      <c r="AT789" s="169"/>
      <c r="AU789" s="169"/>
      <c r="AV789" s="169"/>
      <c r="AW789" s="169"/>
      <c r="AX789" s="169"/>
      <c r="AY789" s="169"/>
    </row>
    <row r="790" spans="21:51"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I790" s="169"/>
      <c r="AJ790" s="169"/>
      <c r="AK790" s="169"/>
      <c r="AL790" s="169"/>
      <c r="AM790" s="169"/>
      <c r="AN790" s="169"/>
      <c r="AO790" s="169"/>
      <c r="AP790" s="169"/>
      <c r="AQ790" s="169"/>
      <c r="AR790" s="169"/>
      <c r="AS790" s="169"/>
      <c r="AT790" s="169"/>
      <c r="AU790" s="169"/>
      <c r="AV790" s="169"/>
      <c r="AW790" s="169"/>
      <c r="AX790" s="169"/>
      <c r="AY790" s="169"/>
    </row>
    <row r="791" spans="21:51"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I791" s="169"/>
      <c r="AJ791" s="169"/>
      <c r="AK791" s="169"/>
      <c r="AL791" s="169"/>
      <c r="AM791" s="169"/>
      <c r="AN791" s="169"/>
      <c r="AO791" s="169"/>
      <c r="AP791" s="169"/>
      <c r="AQ791" s="169"/>
      <c r="AR791" s="169"/>
      <c r="AS791" s="169"/>
      <c r="AT791" s="169"/>
      <c r="AU791" s="169"/>
      <c r="AV791" s="169"/>
      <c r="AW791" s="169"/>
      <c r="AX791" s="169"/>
      <c r="AY791" s="169"/>
    </row>
    <row r="792" spans="21:51"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I792" s="169"/>
      <c r="AJ792" s="169"/>
      <c r="AK792" s="169"/>
      <c r="AL792" s="169"/>
      <c r="AM792" s="169"/>
      <c r="AN792" s="169"/>
      <c r="AO792" s="169"/>
      <c r="AP792" s="169"/>
      <c r="AQ792" s="169"/>
      <c r="AR792" s="169"/>
      <c r="AS792" s="169"/>
      <c r="AT792" s="169"/>
      <c r="AU792" s="169"/>
      <c r="AV792" s="169"/>
      <c r="AW792" s="169"/>
      <c r="AX792" s="169"/>
      <c r="AY792" s="169"/>
    </row>
    <row r="793" spans="21:51"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I793" s="169"/>
      <c r="AJ793" s="169"/>
      <c r="AK793" s="169"/>
      <c r="AL793" s="169"/>
      <c r="AM793" s="169"/>
      <c r="AN793" s="169"/>
      <c r="AO793" s="169"/>
      <c r="AP793" s="169"/>
      <c r="AQ793" s="169"/>
      <c r="AR793" s="169"/>
      <c r="AS793" s="169"/>
      <c r="AT793" s="169"/>
      <c r="AU793" s="169"/>
      <c r="AV793" s="169"/>
      <c r="AW793" s="169"/>
      <c r="AX793" s="169"/>
      <c r="AY793" s="169"/>
    </row>
    <row r="794" spans="21:51"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I794" s="169"/>
      <c r="AJ794" s="169"/>
      <c r="AK794" s="169"/>
      <c r="AL794" s="169"/>
      <c r="AM794" s="169"/>
      <c r="AN794" s="169"/>
      <c r="AO794" s="169"/>
      <c r="AP794" s="169"/>
      <c r="AQ794" s="169"/>
      <c r="AR794" s="169"/>
      <c r="AS794" s="169"/>
      <c r="AT794" s="169"/>
      <c r="AU794" s="169"/>
      <c r="AV794" s="169"/>
      <c r="AW794" s="169"/>
      <c r="AX794" s="169"/>
      <c r="AY794" s="169"/>
    </row>
    <row r="795" spans="21:51"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I795" s="169"/>
      <c r="AJ795" s="169"/>
      <c r="AK795" s="169"/>
      <c r="AL795" s="169"/>
      <c r="AM795" s="169"/>
      <c r="AN795" s="169"/>
      <c r="AO795" s="169"/>
      <c r="AP795" s="169"/>
      <c r="AQ795" s="169"/>
      <c r="AR795" s="169"/>
      <c r="AS795" s="169"/>
      <c r="AT795" s="169"/>
      <c r="AU795" s="169"/>
      <c r="AV795" s="169"/>
      <c r="AW795" s="169"/>
      <c r="AX795" s="169"/>
      <c r="AY795" s="169"/>
    </row>
    <row r="796" spans="21:51"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I796" s="169"/>
      <c r="AJ796" s="169"/>
      <c r="AK796" s="169"/>
      <c r="AL796" s="169"/>
      <c r="AM796" s="169"/>
      <c r="AN796" s="169"/>
      <c r="AO796" s="169"/>
      <c r="AP796" s="169"/>
      <c r="AQ796" s="169"/>
      <c r="AR796" s="169"/>
      <c r="AS796" s="169"/>
      <c r="AT796" s="169"/>
      <c r="AU796" s="169"/>
      <c r="AV796" s="169"/>
      <c r="AW796" s="169"/>
      <c r="AX796" s="169"/>
      <c r="AY796" s="169"/>
    </row>
    <row r="797" spans="21:51"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I797" s="169"/>
      <c r="AJ797" s="169"/>
      <c r="AK797" s="169"/>
      <c r="AL797" s="169"/>
      <c r="AM797" s="169"/>
      <c r="AN797" s="169"/>
      <c r="AO797" s="169"/>
      <c r="AP797" s="169"/>
      <c r="AQ797" s="169"/>
      <c r="AR797" s="169"/>
      <c r="AS797" s="169"/>
      <c r="AT797" s="169"/>
      <c r="AU797" s="169"/>
      <c r="AV797" s="169"/>
      <c r="AW797" s="169"/>
      <c r="AX797" s="169"/>
      <c r="AY797" s="169"/>
    </row>
    <row r="798" spans="21:51"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I798" s="169"/>
      <c r="AJ798" s="169"/>
      <c r="AK798" s="169"/>
      <c r="AL798" s="169"/>
      <c r="AM798" s="169"/>
      <c r="AN798" s="169"/>
      <c r="AO798" s="169"/>
      <c r="AP798" s="169"/>
      <c r="AQ798" s="169"/>
      <c r="AR798" s="169"/>
      <c r="AS798" s="169"/>
      <c r="AT798" s="169"/>
      <c r="AU798" s="169"/>
      <c r="AV798" s="169"/>
      <c r="AW798" s="169"/>
      <c r="AX798" s="169"/>
      <c r="AY798" s="169"/>
    </row>
    <row r="799" spans="21:51"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I799" s="169"/>
      <c r="AJ799" s="169"/>
      <c r="AK799" s="169"/>
      <c r="AL799" s="169"/>
      <c r="AM799" s="169"/>
      <c r="AN799" s="169"/>
      <c r="AO799" s="169"/>
      <c r="AP799" s="169"/>
      <c r="AQ799" s="169"/>
      <c r="AR799" s="169"/>
      <c r="AS799" s="169"/>
      <c r="AT799" s="169"/>
      <c r="AU799" s="169"/>
      <c r="AV799" s="169"/>
      <c r="AW799" s="169"/>
      <c r="AX799" s="169"/>
      <c r="AY799" s="169"/>
    </row>
    <row r="800" spans="21:51"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I800" s="169"/>
      <c r="AJ800" s="169"/>
      <c r="AK800" s="169"/>
      <c r="AL800" s="169"/>
      <c r="AM800" s="169"/>
      <c r="AN800" s="169"/>
      <c r="AO800" s="169"/>
      <c r="AP800" s="169"/>
      <c r="AQ800" s="169"/>
      <c r="AR800" s="169"/>
      <c r="AS800" s="169"/>
      <c r="AT800" s="169"/>
      <c r="AU800" s="169"/>
      <c r="AV800" s="169"/>
      <c r="AW800" s="169"/>
      <c r="AX800" s="169"/>
      <c r="AY800" s="169"/>
    </row>
    <row r="801" spans="21:51"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I801" s="169"/>
      <c r="AJ801" s="169"/>
      <c r="AK801" s="169"/>
      <c r="AL801" s="169"/>
      <c r="AM801" s="169"/>
      <c r="AN801" s="169"/>
      <c r="AO801" s="169"/>
      <c r="AP801" s="169"/>
      <c r="AQ801" s="169"/>
      <c r="AR801" s="169"/>
      <c r="AS801" s="169"/>
      <c r="AT801" s="169"/>
      <c r="AU801" s="169"/>
      <c r="AV801" s="169"/>
      <c r="AW801" s="169"/>
      <c r="AX801" s="169"/>
      <c r="AY801" s="169"/>
    </row>
    <row r="802" spans="21:51"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I802" s="169"/>
      <c r="AJ802" s="169"/>
      <c r="AK802" s="169"/>
      <c r="AL802" s="169"/>
      <c r="AM802" s="169"/>
      <c r="AN802" s="169"/>
      <c r="AO802" s="169"/>
      <c r="AP802" s="169"/>
      <c r="AQ802" s="169"/>
      <c r="AR802" s="169"/>
      <c r="AS802" s="169"/>
      <c r="AT802" s="169"/>
      <c r="AU802" s="169"/>
      <c r="AV802" s="169"/>
      <c r="AW802" s="169"/>
      <c r="AX802" s="169"/>
      <c r="AY802" s="169"/>
    </row>
    <row r="803" spans="21:51"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I803" s="169"/>
      <c r="AJ803" s="169"/>
      <c r="AK803" s="169"/>
      <c r="AL803" s="169"/>
      <c r="AM803" s="169"/>
      <c r="AN803" s="169"/>
      <c r="AO803" s="169"/>
      <c r="AP803" s="169"/>
      <c r="AQ803" s="169"/>
      <c r="AR803" s="169"/>
      <c r="AS803" s="169"/>
      <c r="AT803" s="169"/>
      <c r="AU803" s="169"/>
      <c r="AV803" s="169"/>
      <c r="AW803" s="169"/>
      <c r="AX803" s="169"/>
      <c r="AY803" s="169"/>
    </row>
    <row r="804" spans="21:51"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I804" s="169"/>
      <c r="AJ804" s="169"/>
      <c r="AK804" s="169"/>
      <c r="AL804" s="169"/>
      <c r="AM804" s="169"/>
      <c r="AN804" s="169"/>
      <c r="AO804" s="169"/>
      <c r="AP804" s="169"/>
      <c r="AQ804" s="169"/>
      <c r="AR804" s="169"/>
      <c r="AS804" s="169"/>
      <c r="AT804" s="169"/>
      <c r="AU804" s="169"/>
      <c r="AV804" s="169"/>
      <c r="AW804" s="169"/>
      <c r="AX804" s="169"/>
      <c r="AY804" s="169"/>
    </row>
    <row r="805" spans="21:51"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I805" s="169"/>
      <c r="AJ805" s="169"/>
      <c r="AK805" s="169"/>
      <c r="AL805" s="169"/>
      <c r="AM805" s="169"/>
      <c r="AN805" s="169"/>
      <c r="AO805" s="169"/>
      <c r="AP805" s="169"/>
      <c r="AQ805" s="169"/>
      <c r="AR805" s="169"/>
      <c r="AS805" s="169"/>
      <c r="AT805" s="169"/>
      <c r="AU805" s="169"/>
      <c r="AV805" s="169"/>
      <c r="AW805" s="169"/>
      <c r="AX805" s="169"/>
      <c r="AY805" s="169"/>
    </row>
    <row r="806" spans="21:51"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I806" s="169"/>
      <c r="AJ806" s="169"/>
      <c r="AK806" s="169"/>
      <c r="AL806" s="169"/>
      <c r="AM806" s="169"/>
      <c r="AN806" s="169"/>
      <c r="AO806" s="169"/>
      <c r="AP806" s="169"/>
      <c r="AQ806" s="169"/>
      <c r="AR806" s="169"/>
      <c r="AS806" s="169"/>
      <c r="AT806" s="169"/>
      <c r="AU806" s="169"/>
      <c r="AV806" s="169"/>
      <c r="AW806" s="169"/>
      <c r="AX806" s="169"/>
      <c r="AY806" s="169"/>
    </row>
    <row r="807" spans="21:51"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I807" s="169"/>
      <c r="AJ807" s="169"/>
      <c r="AK807" s="169"/>
      <c r="AL807" s="169"/>
      <c r="AM807" s="169"/>
      <c r="AN807" s="169"/>
      <c r="AO807" s="169"/>
      <c r="AP807" s="169"/>
      <c r="AQ807" s="169"/>
      <c r="AR807" s="169"/>
      <c r="AS807" s="169"/>
      <c r="AT807" s="169"/>
      <c r="AU807" s="169"/>
      <c r="AV807" s="169"/>
      <c r="AW807" s="169"/>
      <c r="AX807" s="169"/>
      <c r="AY807" s="169"/>
    </row>
    <row r="808" spans="21:51"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I808" s="169"/>
      <c r="AJ808" s="169"/>
      <c r="AK808" s="169"/>
      <c r="AL808" s="169"/>
      <c r="AM808" s="169"/>
      <c r="AN808" s="169"/>
      <c r="AO808" s="169"/>
      <c r="AP808" s="169"/>
      <c r="AQ808" s="169"/>
      <c r="AR808" s="169"/>
      <c r="AS808" s="169"/>
      <c r="AT808" s="169"/>
      <c r="AU808" s="169"/>
      <c r="AV808" s="169"/>
      <c r="AW808" s="169"/>
      <c r="AX808" s="169"/>
      <c r="AY808" s="169"/>
    </row>
    <row r="809" spans="21:51"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I809" s="169"/>
      <c r="AJ809" s="169"/>
      <c r="AK809" s="169"/>
      <c r="AL809" s="169"/>
      <c r="AM809" s="169"/>
      <c r="AN809" s="169"/>
      <c r="AO809" s="169"/>
      <c r="AP809" s="169"/>
      <c r="AQ809" s="169"/>
      <c r="AR809" s="169"/>
      <c r="AS809" s="169"/>
      <c r="AT809" s="169"/>
      <c r="AU809" s="169"/>
      <c r="AV809" s="169"/>
      <c r="AW809" s="169"/>
      <c r="AX809" s="169"/>
      <c r="AY809" s="169"/>
    </row>
    <row r="810" spans="21:51"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I810" s="169"/>
      <c r="AJ810" s="169"/>
      <c r="AK810" s="169"/>
      <c r="AL810" s="169"/>
      <c r="AM810" s="169"/>
      <c r="AN810" s="169"/>
      <c r="AO810" s="169"/>
      <c r="AP810" s="169"/>
      <c r="AQ810" s="169"/>
      <c r="AR810" s="169"/>
      <c r="AS810" s="169"/>
      <c r="AT810" s="169"/>
      <c r="AU810" s="169"/>
      <c r="AV810" s="169"/>
      <c r="AW810" s="169"/>
      <c r="AX810" s="169"/>
      <c r="AY810" s="169"/>
    </row>
    <row r="811" spans="21:51"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I811" s="169"/>
      <c r="AJ811" s="169"/>
      <c r="AK811" s="169"/>
      <c r="AL811" s="169"/>
      <c r="AM811" s="169"/>
      <c r="AN811" s="169"/>
      <c r="AO811" s="169"/>
      <c r="AP811" s="169"/>
      <c r="AQ811" s="169"/>
      <c r="AR811" s="169"/>
      <c r="AS811" s="169"/>
      <c r="AT811" s="169"/>
      <c r="AU811" s="169"/>
      <c r="AV811" s="169"/>
      <c r="AW811" s="169"/>
      <c r="AX811" s="169"/>
      <c r="AY811" s="169"/>
    </row>
    <row r="812" spans="21:51"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I812" s="169"/>
      <c r="AJ812" s="169"/>
      <c r="AK812" s="169"/>
      <c r="AL812" s="169"/>
      <c r="AM812" s="169"/>
      <c r="AN812" s="169"/>
      <c r="AO812" s="169"/>
      <c r="AP812" s="169"/>
      <c r="AQ812" s="169"/>
      <c r="AR812" s="169"/>
      <c r="AS812" s="169"/>
      <c r="AT812" s="169"/>
      <c r="AU812" s="169"/>
      <c r="AV812" s="169"/>
      <c r="AW812" s="169"/>
      <c r="AX812" s="169"/>
      <c r="AY812" s="169"/>
    </row>
    <row r="813" spans="21:51"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I813" s="169"/>
      <c r="AJ813" s="169"/>
      <c r="AK813" s="169"/>
      <c r="AL813" s="169"/>
      <c r="AM813" s="169"/>
      <c r="AN813" s="169"/>
      <c r="AO813" s="169"/>
      <c r="AP813" s="169"/>
      <c r="AQ813" s="169"/>
      <c r="AR813" s="169"/>
      <c r="AS813" s="169"/>
      <c r="AT813" s="169"/>
      <c r="AU813" s="169"/>
      <c r="AV813" s="169"/>
      <c r="AW813" s="169"/>
      <c r="AX813" s="169"/>
      <c r="AY813" s="169"/>
    </row>
    <row r="814" spans="21:51"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I814" s="169"/>
      <c r="AJ814" s="169"/>
      <c r="AK814" s="169"/>
      <c r="AL814" s="169"/>
      <c r="AM814" s="169"/>
      <c r="AN814" s="169"/>
      <c r="AO814" s="169"/>
      <c r="AP814" s="169"/>
      <c r="AQ814" s="169"/>
      <c r="AR814" s="169"/>
      <c r="AS814" s="169"/>
      <c r="AT814" s="169"/>
      <c r="AU814" s="169"/>
      <c r="AV814" s="169"/>
      <c r="AW814" s="169"/>
      <c r="AX814" s="169"/>
      <c r="AY814" s="169"/>
    </row>
    <row r="815" spans="21:51"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I815" s="169"/>
      <c r="AJ815" s="169"/>
      <c r="AK815" s="169"/>
      <c r="AL815" s="169"/>
      <c r="AM815" s="169"/>
      <c r="AN815" s="169"/>
      <c r="AO815" s="169"/>
      <c r="AP815" s="169"/>
      <c r="AQ815" s="169"/>
      <c r="AR815" s="169"/>
      <c r="AS815" s="169"/>
      <c r="AT815" s="169"/>
      <c r="AU815" s="169"/>
      <c r="AV815" s="169"/>
      <c r="AW815" s="169"/>
      <c r="AX815" s="169"/>
      <c r="AY815" s="169"/>
    </row>
    <row r="816" spans="21:51"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I816" s="169"/>
      <c r="AJ816" s="169"/>
      <c r="AK816" s="169"/>
      <c r="AL816" s="169"/>
      <c r="AM816" s="169"/>
      <c r="AN816" s="169"/>
      <c r="AO816" s="169"/>
      <c r="AP816" s="169"/>
      <c r="AQ816" s="169"/>
      <c r="AR816" s="169"/>
      <c r="AS816" s="169"/>
      <c r="AT816" s="169"/>
      <c r="AU816" s="169"/>
      <c r="AV816" s="169"/>
      <c r="AW816" s="169"/>
      <c r="AX816" s="169"/>
      <c r="AY816" s="169"/>
    </row>
    <row r="817" spans="21:51"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I817" s="169"/>
      <c r="AJ817" s="169"/>
      <c r="AK817" s="169"/>
      <c r="AL817" s="169"/>
      <c r="AM817" s="169"/>
      <c r="AN817" s="169"/>
      <c r="AO817" s="169"/>
      <c r="AP817" s="169"/>
      <c r="AQ817" s="169"/>
      <c r="AR817" s="169"/>
      <c r="AS817" s="169"/>
      <c r="AT817" s="169"/>
      <c r="AU817" s="169"/>
      <c r="AV817" s="169"/>
      <c r="AW817" s="169"/>
      <c r="AX817" s="169"/>
      <c r="AY817" s="169"/>
    </row>
    <row r="818" spans="21:51"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I818" s="169"/>
      <c r="AJ818" s="169"/>
      <c r="AK818" s="169"/>
      <c r="AL818" s="169"/>
      <c r="AM818" s="169"/>
      <c r="AN818" s="169"/>
      <c r="AO818" s="169"/>
      <c r="AP818" s="169"/>
      <c r="AQ818" s="169"/>
      <c r="AR818" s="169"/>
      <c r="AS818" s="169"/>
      <c r="AT818" s="169"/>
      <c r="AU818" s="169"/>
      <c r="AV818" s="169"/>
      <c r="AW818" s="169"/>
      <c r="AX818" s="169"/>
      <c r="AY818" s="169"/>
    </row>
    <row r="819" spans="21:51"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I819" s="169"/>
      <c r="AJ819" s="169"/>
      <c r="AK819" s="169"/>
      <c r="AL819" s="169"/>
      <c r="AM819" s="169"/>
      <c r="AN819" s="169"/>
      <c r="AO819" s="169"/>
      <c r="AP819" s="169"/>
      <c r="AQ819" s="169"/>
      <c r="AR819" s="169"/>
      <c r="AS819" s="169"/>
      <c r="AT819" s="169"/>
      <c r="AU819" s="169"/>
      <c r="AV819" s="169"/>
      <c r="AW819" s="169"/>
      <c r="AX819" s="169"/>
      <c r="AY819" s="169"/>
    </row>
    <row r="820" spans="21:51"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I820" s="169"/>
      <c r="AJ820" s="169"/>
      <c r="AK820" s="169"/>
      <c r="AL820" s="169"/>
      <c r="AM820" s="169"/>
      <c r="AN820" s="169"/>
      <c r="AO820" s="169"/>
      <c r="AP820" s="169"/>
      <c r="AQ820" s="169"/>
      <c r="AR820" s="169"/>
      <c r="AS820" s="169"/>
      <c r="AT820" s="169"/>
      <c r="AU820" s="169"/>
      <c r="AV820" s="169"/>
      <c r="AW820" s="169"/>
      <c r="AX820" s="169"/>
      <c r="AY820" s="169"/>
    </row>
    <row r="821" spans="21:51"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I821" s="169"/>
      <c r="AJ821" s="169"/>
      <c r="AK821" s="169"/>
      <c r="AL821" s="169"/>
      <c r="AM821" s="169"/>
      <c r="AN821" s="169"/>
      <c r="AO821" s="169"/>
      <c r="AP821" s="169"/>
      <c r="AQ821" s="169"/>
      <c r="AR821" s="169"/>
      <c r="AS821" s="169"/>
      <c r="AT821" s="169"/>
      <c r="AU821" s="169"/>
      <c r="AV821" s="169"/>
      <c r="AW821" s="169"/>
      <c r="AX821" s="169"/>
      <c r="AY821" s="169"/>
    </row>
    <row r="822" spans="21:51"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I822" s="169"/>
      <c r="AJ822" s="169"/>
      <c r="AK822" s="169"/>
      <c r="AL822" s="169"/>
      <c r="AM822" s="169"/>
      <c r="AN822" s="169"/>
      <c r="AO822" s="169"/>
      <c r="AP822" s="169"/>
      <c r="AQ822" s="169"/>
      <c r="AR822" s="169"/>
      <c r="AS822" s="169"/>
      <c r="AT822" s="169"/>
      <c r="AU822" s="169"/>
      <c r="AV822" s="169"/>
      <c r="AW822" s="169"/>
      <c r="AX822" s="169"/>
      <c r="AY822" s="169"/>
    </row>
    <row r="823" spans="21:51"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I823" s="169"/>
      <c r="AJ823" s="169"/>
      <c r="AK823" s="169"/>
      <c r="AL823" s="169"/>
      <c r="AM823" s="169"/>
      <c r="AN823" s="169"/>
      <c r="AO823" s="169"/>
      <c r="AP823" s="169"/>
      <c r="AQ823" s="169"/>
      <c r="AR823" s="169"/>
      <c r="AS823" s="169"/>
      <c r="AT823" s="169"/>
      <c r="AU823" s="169"/>
      <c r="AV823" s="169"/>
      <c r="AW823" s="169"/>
      <c r="AX823" s="169"/>
      <c r="AY823" s="169"/>
    </row>
    <row r="824" spans="21:51"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I824" s="169"/>
      <c r="AJ824" s="169"/>
      <c r="AK824" s="169"/>
      <c r="AL824" s="169"/>
      <c r="AM824" s="169"/>
      <c r="AN824" s="169"/>
      <c r="AO824" s="169"/>
      <c r="AP824" s="169"/>
      <c r="AQ824" s="169"/>
      <c r="AR824" s="169"/>
      <c r="AS824" s="169"/>
      <c r="AT824" s="169"/>
      <c r="AU824" s="169"/>
      <c r="AV824" s="169"/>
      <c r="AW824" s="169"/>
      <c r="AX824" s="169"/>
      <c r="AY824" s="169"/>
    </row>
    <row r="825" spans="21:51"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I825" s="169"/>
      <c r="AJ825" s="169"/>
      <c r="AK825" s="169"/>
      <c r="AL825" s="169"/>
      <c r="AM825" s="169"/>
      <c r="AN825" s="169"/>
      <c r="AO825" s="169"/>
      <c r="AP825" s="169"/>
      <c r="AQ825" s="169"/>
      <c r="AR825" s="169"/>
      <c r="AS825" s="169"/>
      <c r="AT825" s="169"/>
      <c r="AU825" s="169"/>
      <c r="AV825" s="169"/>
      <c r="AW825" s="169"/>
      <c r="AX825" s="169"/>
      <c r="AY825" s="169"/>
    </row>
    <row r="826" spans="21:51"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I826" s="169"/>
      <c r="AJ826" s="169"/>
      <c r="AK826" s="169"/>
      <c r="AL826" s="169"/>
      <c r="AM826" s="169"/>
      <c r="AN826" s="169"/>
      <c r="AO826" s="169"/>
      <c r="AP826" s="169"/>
      <c r="AQ826" s="169"/>
      <c r="AR826" s="169"/>
      <c r="AS826" s="169"/>
      <c r="AT826" s="169"/>
      <c r="AU826" s="169"/>
      <c r="AV826" s="169"/>
      <c r="AW826" s="169"/>
      <c r="AX826" s="169"/>
      <c r="AY826" s="169"/>
    </row>
    <row r="827" spans="21:51"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I827" s="169"/>
      <c r="AJ827" s="169"/>
      <c r="AK827" s="169"/>
      <c r="AL827" s="169"/>
      <c r="AM827" s="169"/>
      <c r="AN827" s="169"/>
      <c r="AO827" s="169"/>
      <c r="AP827" s="169"/>
      <c r="AQ827" s="169"/>
      <c r="AR827" s="169"/>
      <c r="AS827" s="169"/>
      <c r="AT827" s="169"/>
      <c r="AU827" s="169"/>
      <c r="AV827" s="169"/>
      <c r="AW827" s="169"/>
      <c r="AX827" s="169"/>
      <c r="AY827" s="169"/>
    </row>
    <row r="828" spans="21:51"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I828" s="169"/>
      <c r="AJ828" s="169"/>
      <c r="AK828" s="169"/>
      <c r="AL828" s="169"/>
      <c r="AM828" s="169"/>
      <c r="AN828" s="169"/>
      <c r="AO828" s="169"/>
      <c r="AP828" s="169"/>
      <c r="AQ828" s="169"/>
      <c r="AR828" s="169"/>
      <c r="AS828" s="169"/>
      <c r="AT828" s="169"/>
      <c r="AU828" s="169"/>
      <c r="AV828" s="169"/>
      <c r="AW828" s="169"/>
      <c r="AX828" s="169"/>
      <c r="AY828" s="169"/>
    </row>
    <row r="829" spans="21:51"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I829" s="169"/>
      <c r="AJ829" s="169"/>
      <c r="AK829" s="169"/>
      <c r="AL829" s="169"/>
      <c r="AM829" s="169"/>
      <c r="AN829" s="169"/>
      <c r="AO829" s="169"/>
      <c r="AP829" s="169"/>
      <c r="AQ829" s="169"/>
      <c r="AR829" s="169"/>
      <c r="AS829" s="169"/>
      <c r="AT829" s="169"/>
      <c r="AU829" s="169"/>
      <c r="AV829" s="169"/>
      <c r="AW829" s="169"/>
      <c r="AX829" s="169"/>
      <c r="AY829" s="169"/>
    </row>
    <row r="830" spans="21:51"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I830" s="169"/>
      <c r="AJ830" s="169"/>
      <c r="AK830" s="169"/>
      <c r="AL830" s="169"/>
      <c r="AM830" s="169"/>
      <c r="AN830" s="169"/>
      <c r="AO830" s="169"/>
      <c r="AP830" s="169"/>
      <c r="AQ830" s="169"/>
      <c r="AR830" s="169"/>
      <c r="AS830" s="169"/>
      <c r="AT830" s="169"/>
      <c r="AU830" s="169"/>
      <c r="AV830" s="169"/>
      <c r="AW830" s="169"/>
      <c r="AX830" s="169"/>
      <c r="AY830" s="169"/>
    </row>
    <row r="831" spans="21:51"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I831" s="169"/>
      <c r="AJ831" s="169"/>
      <c r="AK831" s="169"/>
      <c r="AL831" s="169"/>
      <c r="AM831" s="169"/>
      <c r="AN831" s="169"/>
      <c r="AO831" s="169"/>
      <c r="AP831" s="169"/>
      <c r="AQ831" s="169"/>
      <c r="AR831" s="169"/>
      <c r="AS831" s="169"/>
      <c r="AT831" s="169"/>
      <c r="AU831" s="169"/>
      <c r="AV831" s="169"/>
      <c r="AW831" s="169"/>
      <c r="AX831" s="169"/>
      <c r="AY831" s="169"/>
    </row>
    <row r="832" spans="21:51"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I832" s="169"/>
      <c r="AJ832" s="169"/>
      <c r="AK832" s="169"/>
      <c r="AL832" s="169"/>
      <c r="AM832" s="169"/>
      <c r="AN832" s="169"/>
      <c r="AO832" s="169"/>
      <c r="AP832" s="169"/>
      <c r="AQ832" s="169"/>
      <c r="AR832" s="169"/>
      <c r="AS832" s="169"/>
      <c r="AT832" s="169"/>
      <c r="AU832" s="169"/>
      <c r="AV832" s="169"/>
      <c r="AW832" s="169"/>
      <c r="AX832" s="169"/>
      <c r="AY832" s="169"/>
    </row>
    <row r="833" spans="21:51"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I833" s="169"/>
      <c r="AJ833" s="169"/>
      <c r="AK833" s="169"/>
      <c r="AL833" s="169"/>
      <c r="AM833" s="169"/>
      <c r="AN833" s="169"/>
      <c r="AO833" s="169"/>
      <c r="AP833" s="169"/>
      <c r="AQ833" s="169"/>
      <c r="AR833" s="169"/>
      <c r="AS833" s="169"/>
      <c r="AT833" s="169"/>
      <c r="AU833" s="169"/>
      <c r="AV833" s="169"/>
      <c r="AW833" s="169"/>
      <c r="AX833" s="169"/>
      <c r="AY833" s="169"/>
    </row>
    <row r="834" spans="21:51"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I834" s="169"/>
      <c r="AJ834" s="169"/>
      <c r="AK834" s="169"/>
      <c r="AL834" s="169"/>
      <c r="AM834" s="169"/>
      <c r="AN834" s="169"/>
      <c r="AO834" s="169"/>
      <c r="AP834" s="169"/>
      <c r="AQ834" s="169"/>
      <c r="AR834" s="169"/>
      <c r="AS834" s="169"/>
      <c r="AT834" s="169"/>
      <c r="AU834" s="169"/>
      <c r="AV834" s="169"/>
      <c r="AW834" s="169"/>
      <c r="AX834" s="169"/>
      <c r="AY834" s="169"/>
    </row>
    <row r="835" spans="21:51"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I835" s="169"/>
      <c r="AJ835" s="169"/>
      <c r="AK835" s="169"/>
      <c r="AL835" s="169"/>
      <c r="AM835" s="169"/>
      <c r="AN835" s="169"/>
      <c r="AO835" s="169"/>
      <c r="AP835" s="169"/>
      <c r="AQ835" s="169"/>
      <c r="AR835" s="169"/>
      <c r="AS835" s="169"/>
      <c r="AT835" s="169"/>
      <c r="AU835" s="169"/>
      <c r="AV835" s="169"/>
      <c r="AW835" s="169"/>
      <c r="AX835" s="169"/>
      <c r="AY835" s="169"/>
    </row>
    <row r="836" spans="21:51"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I836" s="169"/>
      <c r="AJ836" s="169"/>
      <c r="AK836" s="169"/>
      <c r="AL836" s="169"/>
      <c r="AM836" s="169"/>
      <c r="AN836" s="169"/>
      <c r="AO836" s="169"/>
      <c r="AP836" s="169"/>
      <c r="AQ836" s="169"/>
      <c r="AR836" s="169"/>
      <c r="AS836" s="169"/>
      <c r="AT836" s="169"/>
      <c r="AU836" s="169"/>
      <c r="AV836" s="169"/>
      <c r="AW836" s="169"/>
      <c r="AX836" s="169"/>
      <c r="AY836" s="169"/>
    </row>
    <row r="837" spans="21:51"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I837" s="169"/>
      <c r="AJ837" s="169"/>
      <c r="AK837" s="169"/>
      <c r="AL837" s="169"/>
      <c r="AM837" s="169"/>
      <c r="AN837" s="169"/>
      <c r="AO837" s="169"/>
      <c r="AP837" s="169"/>
      <c r="AQ837" s="169"/>
      <c r="AR837" s="169"/>
      <c r="AS837" s="169"/>
      <c r="AT837" s="169"/>
      <c r="AU837" s="169"/>
      <c r="AV837" s="169"/>
      <c r="AW837" s="169"/>
      <c r="AX837" s="169"/>
      <c r="AY837" s="169"/>
    </row>
    <row r="838" spans="21:51"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I838" s="169"/>
      <c r="AJ838" s="169"/>
      <c r="AK838" s="169"/>
      <c r="AL838" s="169"/>
      <c r="AM838" s="169"/>
      <c r="AN838" s="169"/>
      <c r="AO838" s="169"/>
      <c r="AP838" s="169"/>
      <c r="AQ838" s="169"/>
      <c r="AR838" s="169"/>
      <c r="AS838" s="169"/>
      <c r="AT838" s="169"/>
      <c r="AU838" s="169"/>
      <c r="AV838" s="169"/>
      <c r="AW838" s="169"/>
      <c r="AX838" s="169"/>
      <c r="AY838" s="169"/>
    </row>
    <row r="839" spans="21:51"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I839" s="169"/>
      <c r="AJ839" s="169"/>
      <c r="AK839" s="169"/>
      <c r="AL839" s="169"/>
      <c r="AM839" s="169"/>
      <c r="AN839" s="169"/>
      <c r="AO839" s="169"/>
      <c r="AP839" s="169"/>
      <c r="AQ839" s="169"/>
      <c r="AR839" s="169"/>
      <c r="AS839" s="169"/>
      <c r="AT839" s="169"/>
      <c r="AU839" s="169"/>
      <c r="AV839" s="169"/>
      <c r="AW839" s="169"/>
      <c r="AX839" s="169"/>
      <c r="AY839" s="169"/>
    </row>
    <row r="840" spans="21:51"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I840" s="169"/>
      <c r="AJ840" s="169"/>
      <c r="AK840" s="169"/>
      <c r="AL840" s="169"/>
      <c r="AM840" s="169"/>
      <c r="AN840" s="169"/>
      <c r="AO840" s="169"/>
      <c r="AP840" s="169"/>
      <c r="AQ840" s="169"/>
      <c r="AR840" s="169"/>
      <c r="AS840" s="169"/>
      <c r="AT840" s="169"/>
      <c r="AU840" s="169"/>
      <c r="AV840" s="169"/>
      <c r="AW840" s="169"/>
      <c r="AX840" s="169"/>
      <c r="AY840" s="169"/>
    </row>
    <row r="841" spans="21:51"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I841" s="169"/>
      <c r="AJ841" s="169"/>
      <c r="AK841" s="169"/>
      <c r="AL841" s="169"/>
      <c r="AM841" s="169"/>
      <c r="AN841" s="169"/>
      <c r="AO841" s="169"/>
      <c r="AP841" s="169"/>
      <c r="AQ841" s="169"/>
      <c r="AR841" s="169"/>
      <c r="AS841" s="169"/>
      <c r="AT841" s="169"/>
      <c r="AU841" s="169"/>
      <c r="AV841" s="169"/>
      <c r="AW841" s="169"/>
      <c r="AX841" s="169"/>
      <c r="AY841" s="169"/>
    </row>
    <row r="842" spans="21:51"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I842" s="169"/>
      <c r="AJ842" s="169"/>
      <c r="AK842" s="169"/>
      <c r="AL842" s="169"/>
      <c r="AM842" s="169"/>
      <c r="AN842" s="169"/>
      <c r="AO842" s="169"/>
      <c r="AP842" s="169"/>
      <c r="AQ842" s="169"/>
      <c r="AR842" s="169"/>
      <c r="AS842" s="169"/>
      <c r="AT842" s="169"/>
      <c r="AU842" s="169"/>
      <c r="AV842" s="169"/>
      <c r="AW842" s="169"/>
      <c r="AX842" s="169"/>
      <c r="AY842" s="169"/>
    </row>
    <row r="843" spans="21:51"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I843" s="169"/>
      <c r="AJ843" s="169"/>
      <c r="AK843" s="169"/>
      <c r="AL843" s="169"/>
      <c r="AM843" s="169"/>
      <c r="AN843" s="169"/>
      <c r="AO843" s="169"/>
      <c r="AP843" s="169"/>
      <c r="AQ843" s="169"/>
      <c r="AR843" s="169"/>
      <c r="AS843" s="169"/>
      <c r="AT843" s="169"/>
      <c r="AU843" s="169"/>
      <c r="AV843" s="169"/>
      <c r="AW843" s="169"/>
      <c r="AX843" s="169"/>
      <c r="AY843" s="169"/>
    </row>
    <row r="844" spans="21:51"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I844" s="169"/>
      <c r="AJ844" s="169"/>
      <c r="AK844" s="169"/>
      <c r="AL844" s="169"/>
      <c r="AM844" s="169"/>
      <c r="AN844" s="169"/>
      <c r="AO844" s="169"/>
      <c r="AP844" s="169"/>
      <c r="AQ844" s="169"/>
      <c r="AR844" s="169"/>
      <c r="AS844" s="169"/>
      <c r="AT844" s="169"/>
      <c r="AU844" s="169"/>
      <c r="AV844" s="169"/>
      <c r="AW844" s="169"/>
      <c r="AX844" s="169"/>
      <c r="AY844" s="169"/>
    </row>
    <row r="845" spans="21:51"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I845" s="169"/>
      <c r="AJ845" s="169"/>
      <c r="AK845" s="169"/>
      <c r="AL845" s="169"/>
      <c r="AM845" s="169"/>
      <c r="AN845" s="169"/>
      <c r="AO845" s="169"/>
      <c r="AP845" s="169"/>
      <c r="AQ845" s="169"/>
      <c r="AR845" s="169"/>
      <c r="AS845" s="169"/>
      <c r="AT845" s="169"/>
      <c r="AU845" s="169"/>
      <c r="AV845" s="169"/>
      <c r="AW845" s="169"/>
      <c r="AX845" s="169"/>
      <c r="AY845" s="169"/>
    </row>
    <row r="846" spans="21:51"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I846" s="169"/>
      <c r="AJ846" s="169"/>
      <c r="AK846" s="169"/>
      <c r="AL846" s="169"/>
      <c r="AM846" s="169"/>
      <c r="AN846" s="169"/>
      <c r="AO846" s="169"/>
      <c r="AP846" s="169"/>
      <c r="AQ846" s="169"/>
      <c r="AR846" s="169"/>
      <c r="AS846" s="169"/>
      <c r="AT846" s="169"/>
      <c r="AU846" s="169"/>
      <c r="AV846" s="169"/>
      <c r="AW846" s="169"/>
      <c r="AX846" s="169"/>
      <c r="AY846" s="169"/>
    </row>
    <row r="847" spans="21:51"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I847" s="169"/>
      <c r="AJ847" s="169"/>
      <c r="AK847" s="169"/>
      <c r="AL847" s="169"/>
      <c r="AM847" s="169"/>
      <c r="AN847" s="169"/>
      <c r="AO847" s="169"/>
      <c r="AP847" s="169"/>
      <c r="AQ847" s="169"/>
      <c r="AR847" s="169"/>
      <c r="AS847" s="169"/>
      <c r="AT847" s="169"/>
      <c r="AU847" s="169"/>
      <c r="AV847" s="169"/>
      <c r="AW847" s="169"/>
      <c r="AX847" s="169"/>
      <c r="AY847" s="169"/>
    </row>
    <row r="848" spans="21:51"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I848" s="169"/>
      <c r="AJ848" s="169"/>
      <c r="AK848" s="169"/>
      <c r="AL848" s="169"/>
      <c r="AM848" s="169"/>
      <c r="AN848" s="169"/>
      <c r="AO848" s="169"/>
      <c r="AP848" s="169"/>
      <c r="AQ848" s="169"/>
      <c r="AR848" s="169"/>
      <c r="AS848" s="169"/>
      <c r="AT848" s="169"/>
      <c r="AU848" s="169"/>
      <c r="AV848" s="169"/>
      <c r="AW848" s="169"/>
      <c r="AX848" s="169"/>
      <c r="AY848" s="169"/>
    </row>
    <row r="849" spans="21:51"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I849" s="169"/>
      <c r="AJ849" s="169"/>
      <c r="AK849" s="169"/>
      <c r="AL849" s="169"/>
      <c r="AM849" s="169"/>
      <c r="AN849" s="169"/>
      <c r="AO849" s="169"/>
      <c r="AP849" s="169"/>
      <c r="AQ849" s="169"/>
      <c r="AR849" s="169"/>
      <c r="AS849" s="169"/>
      <c r="AT849" s="169"/>
      <c r="AU849" s="169"/>
      <c r="AV849" s="169"/>
      <c r="AW849" s="169"/>
      <c r="AX849" s="169"/>
      <c r="AY849" s="169"/>
    </row>
    <row r="850" spans="21:51"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I850" s="169"/>
      <c r="AJ850" s="169"/>
      <c r="AK850" s="169"/>
      <c r="AL850" s="169"/>
      <c r="AM850" s="169"/>
      <c r="AN850" s="169"/>
      <c r="AO850" s="169"/>
      <c r="AP850" s="169"/>
      <c r="AQ850" s="169"/>
      <c r="AR850" s="169"/>
      <c r="AS850" s="169"/>
      <c r="AT850" s="169"/>
      <c r="AU850" s="169"/>
      <c r="AV850" s="169"/>
      <c r="AW850" s="169"/>
      <c r="AX850" s="169"/>
      <c r="AY850" s="169"/>
    </row>
    <row r="851" spans="21:51"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I851" s="169"/>
      <c r="AJ851" s="169"/>
      <c r="AK851" s="169"/>
      <c r="AL851" s="169"/>
      <c r="AM851" s="169"/>
      <c r="AN851" s="169"/>
      <c r="AO851" s="169"/>
      <c r="AP851" s="169"/>
      <c r="AQ851" s="169"/>
      <c r="AR851" s="169"/>
      <c r="AS851" s="169"/>
      <c r="AT851" s="169"/>
      <c r="AU851" s="169"/>
      <c r="AV851" s="169"/>
      <c r="AW851" s="169"/>
      <c r="AX851" s="169"/>
      <c r="AY851" s="169"/>
    </row>
    <row r="852" spans="21:51"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I852" s="169"/>
      <c r="AJ852" s="169"/>
      <c r="AK852" s="169"/>
      <c r="AL852" s="169"/>
      <c r="AM852" s="169"/>
      <c r="AN852" s="169"/>
      <c r="AO852" s="169"/>
      <c r="AP852" s="169"/>
      <c r="AQ852" s="169"/>
      <c r="AR852" s="169"/>
      <c r="AS852" s="169"/>
      <c r="AT852" s="169"/>
      <c r="AU852" s="169"/>
      <c r="AV852" s="169"/>
      <c r="AW852" s="169"/>
      <c r="AX852" s="169"/>
      <c r="AY852" s="169"/>
    </row>
    <row r="853" spans="21:51"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I853" s="169"/>
      <c r="AJ853" s="169"/>
      <c r="AK853" s="169"/>
      <c r="AL853" s="169"/>
      <c r="AM853" s="169"/>
      <c r="AN853" s="169"/>
      <c r="AO853" s="169"/>
      <c r="AP853" s="169"/>
      <c r="AQ853" s="169"/>
      <c r="AR853" s="169"/>
      <c r="AS853" s="169"/>
      <c r="AT853" s="169"/>
      <c r="AU853" s="169"/>
      <c r="AV853" s="169"/>
      <c r="AW853" s="169"/>
      <c r="AX853" s="169"/>
      <c r="AY853" s="169"/>
    </row>
    <row r="854" spans="21:51"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I854" s="169"/>
      <c r="AJ854" s="169"/>
      <c r="AK854" s="169"/>
      <c r="AL854" s="169"/>
      <c r="AM854" s="169"/>
      <c r="AN854" s="169"/>
      <c r="AO854" s="169"/>
      <c r="AP854" s="169"/>
      <c r="AQ854" s="169"/>
      <c r="AR854" s="169"/>
      <c r="AS854" s="169"/>
      <c r="AT854" s="169"/>
      <c r="AU854" s="169"/>
      <c r="AV854" s="169"/>
      <c r="AW854" s="169"/>
      <c r="AX854" s="169"/>
      <c r="AY854" s="169"/>
    </row>
    <row r="855" spans="21:51"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I855" s="169"/>
      <c r="AJ855" s="169"/>
      <c r="AK855" s="169"/>
      <c r="AL855" s="169"/>
      <c r="AM855" s="169"/>
      <c r="AN855" s="169"/>
      <c r="AO855" s="169"/>
      <c r="AP855" s="169"/>
      <c r="AQ855" s="169"/>
      <c r="AR855" s="169"/>
      <c r="AS855" s="169"/>
      <c r="AT855" s="169"/>
      <c r="AU855" s="169"/>
      <c r="AV855" s="169"/>
      <c r="AW855" s="169"/>
      <c r="AX855" s="169"/>
      <c r="AY855" s="169"/>
    </row>
    <row r="856" spans="21:51"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I856" s="169"/>
      <c r="AJ856" s="169"/>
      <c r="AK856" s="169"/>
      <c r="AL856" s="169"/>
      <c r="AM856" s="169"/>
      <c r="AN856" s="169"/>
      <c r="AO856" s="169"/>
      <c r="AP856" s="169"/>
      <c r="AQ856" s="169"/>
      <c r="AR856" s="169"/>
      <c r="AS856" s="169"/>
      <c r="AT856" s="169"/>
      <c r="AU856" s="169"/>
      <c r="AV856" s="169"/>
      <c r="AW856" s="169"/>
      <c r="AX856" s="169"/>
      <c r="AY856" s="169"/>
    </row>
    <row r="857" spans="21:51"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I857" s="169"/>
      <c r="AJ857" s="169"/>
      <c r="AK857" s="169"/>
      <c r="AL857" s="169"/>
      <c r="AM857" s="169"/>
      <c r="AN857" s="169"/>
      <c r="AO857" s="169"/>
      <c r="AP857" s="169"/>
      <c r="AQ857" s="169"/>
      <c r="AR857" s="169"/>
      <c r="AS857" s="169"/>
      <c r="AT857" s="169"/>
      <c r="AU857" s="169"/>
      <c r="AV857" s="169"/>
      <c r="AW857" s="169"/>
      <c r="AX857" s="169"/>
      <c r="AY857" s="169"/>
    </row>
    <row r="858" spans="21:51"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I858" s="169"/>
      <c r="AJ858" s="169"/>
      <c r="AK858" s="169"/>
      <c r="AL858" s="169"/>
      <c r="AM858" s="169"/>
      <c r="AN858" s="169"/>
      <c r="AO858" s="169"/>
      <c r="AP858" s="169"/>
      <c r="AQ858" s="169"/>
      <c r="AR858" s="169"/>
      <c r="AS858" s="169"/>
      <c r="AT858" s="169"/>
      <c r="AU858" s="169"/>
      <c r="AV858" s="169"/>
      <c r="AW858" s="169"/>
      <c r="AX858" s="169"/>
      <c r="AY858" s="169"/>
    </row>
    <row r="859" spans="21:51"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I859" s="169"/>
      <c r="AJ859" s="169"/>
      <c r="AK859" s="169"/>
      <c r="AL859" s="169"/>
      <c r="AM859" s="169"/>
      <c r="AN859" s="169"/>
      <c r="AO859" s="169"/>
      <c r="AP859" s="169"/>
      <c r="AQ859" s="169"/>
      <c r="AR859" s="169"/>
      <c r="AS859" s="169"/>
      <c r="AT859" s="169"/>
      <c r="AU859" s="169"/>
      <c r="AV859" s="169"/>
      <c r="AW859" s="169"/>
      <c r="AX859" s="169"/>
      <c r="AY859" s="169"/>
    </row>
    <row r="860" spans="21:51"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I860" s="169"/>
      <c r="AJ860" s="169"/>
      <c r="AK860" s="169"/>
      <c r="AL860" s="169"/>
      <c r="AM860" s="169"/>
      <c r="AN860" s="169"/>
      <c r="AO860" s="169"/>
      <c r="AP860" s="169"/>
      <c r="AQ860" s="169"/>
      <c r="AR860" s="169"/>
      <c r="AS860" s="169"/>
      <c r="AT860" s="169"/>
      <c r="AU860" s="169"/>
      <c r="AV860" s="169"/>
      <c r="AW860" s="169"/>
      <c r="AX860" s="169"/>
      <c r="AY860" s="169"/>
    </row>
    <row r="861" spans="21:51"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I861" s="169"/>
      <c r="AJ861" s="169"/>
      <c r="AK861" s="169"/>
      <c r="AL861" s="169"/>
      <c r="AM861" s="169"/>
      <c r="AN861" s="169"/>
      <c r="AO861" s="169"/>
      <c r="AP861" s="169"/>
      <c r="AQ861" s="169"/>
      <c r="AR861" s="169"/>
      <c r="AS861" s="169"/>
      <c r="AT861" s="169"/>
      <c r="AU861" s="169"/>
      <c r="AV861" s="169"/>
      <c r="AW861" s="169"/>
      <c r="AX861" s="169"/>
      <c r="AY861" s="169"/>
    </row>
    <row r="862" spans="21:51"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I862" s="169"/>
      <c r="AJ862" s="169"/>
      <c r="AK862" s="169"/>
      <c r="AL862" s="169"/>
      <c r="AM862" s="169"/>
      <c r="AN862" s="169"/>
      <c r="AO862" s="169"/>
      <c r="AP862" s="169"/>
      <c r="AQ862" s="169"/>
      <c r="AR862" s="169"/>
      <c r="AS862" s="169"/>
      <c r="AT862" s="169"/>
      <c r="AU862" s="169"/>
      <c r="AV862" s="169"/>
      <c r="AW862" s="169"/>
      <c r="AX862" s="169"/>
      <c r="AY862" s="169"/>
    </row>
    <row r="863" spans="21:51"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I863" s="169"/>
      <c r="AJ863" s="169"/>
      <c r="AK863" s="169"/>
      <c r="AL863" s="169"/>
      <c r="AM863" s="169"/>
      <c r="AN863" s="169"/>
      <c r="AO863" s="169"/>
      <c r="AP863" s="169"/>
      <c r="AQ863" s="169"/>
      <c r="AR863" s="169"/>
      <c r="AS863" s="169"/>
      <c r="AT863" s="169"/>
      <c r="AU863" s="169"/>
      <c r="AV863" s="169"/>
      <c r="AW863" s="169"/>
      <c r="AX863" s="169"/>
      <c r="AY863" s="169"/>
    </row>
    <row r="864" spans="21:51"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I864" s="169"/>
      <c r="AJ864" s="169"/>
      <c r="AK864" s="169"/>
      <c r="AL864" s="169"/>
      <c r="AM864" s="169"/>
      <c r="AN864" s="169"/>
      <c r="AO864" s="169"/>
      <c r="AP864" s="169"/>
      <c r="AQ864" s="169"/>
      <c r="AR864" s="169"/>
      <c r="AS864" s="169"/>
      <c r="AT864" s="169"/>
      <c r="AU864" s="169"/>
      <c r="AV864" s="169"/>
      <c r="AW864" s="169"/>
      <c r="AX864" s="169"/>
      <c r="AY864" s="169"/>
    </row>
    <row r="865" spans="21:51"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I865" s="169"/>
      <c r="AJ865" s="169"/>
      <c r="AK865" s="169"/>
      <c r="AL865" s="169"/>
      <c r="AM865" s="169"/>
      <c r="AN865" s="169"/>
      <c r="AO865" s="169"/>
      <c r="AP865" s="169"/>
      <c r="AQ865" s="169"/>
      <c r="AR865" s="169"/>
      <c r="AS865" s="169"/>
      <c r="AT865" s="169"/>
      <c r="AU865" s="169"/>
      <c r="AV865" s="169"/>
      <c r="AW865" s="169"/>
      <c r="AX865" s="169"/>
      <c r="AY865" s="169"/>
    </row>
    <row r="866" spans="21:51"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I866" s="169"/>
      <c r="AJ866" s="169"/>
      <c r="AK866" s="169"/>
      <c r="AL866" s="169"/>
      <c r="AM866" s="169"/>
      <c r="AN866" s="169"/>
      <c r="AO866" s="169"/>
      <c r="AP866" s="169"/>
      <c r="AQ866" s="169"/>
      <c r="AR866" s="169"/>
      <c r="AS866" s="169"/>
      <c r="AT866" s="169"/>
      <c r="AU866" s="169"/>
      <c r="AV866" s="169"/>
      <c r="AW866" s="169"/>
      <c r="AX866" s="169"/>
      <c r="AY866" s="169"/>
    </row>
    <row r="867" spans="21:51"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I867" s="169"/>
      <c r="AJ867" s="169"/>
      <c r="AK867" s="169"/>
      <c r="AL867" s="169"/>
      <c r="AM867" s="169"/>
      <c r="AN867" s="169"/>
      <c r="AO867" s="169"/>
      <c r="AP867" s="169"/>
      <c r="AQ867" s="169"/>
      <c r="AR867" s="169"/>
      <c r="AS867" s="169"/>
      <c r="AT867" s="169"/>
      <c r="AU867" s="169"/>
      <c r="AV867" s="169"/>
      <c r="AW867" s="169"/>
      <c r="AX867" s="169"/>
      <c r="AY867" s="169"/>
    </row>
    <row r="868" spans="21:51"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I868" s="169"/>
      <c r="AJ868" s="169"/>
      <c r="AK868" s="169"/>
      <c r="AL868" s="169"/>
      <c r="AM868" s="169"/>
      <c r="AN868" s="169"/>
      <c r="AO868" s="169"/>
      <c r="AP868" s="169"/>
      <c r="AQ868" s="169"/>
      <c r="AR868" s="169"/>
      <c r="AS868" s="169"/>
      <c r="AT868" s="169"/>
      <c r="AU868" s="169"/>
      <c r="AV868" s="169"/>
      <c r="AW868" s="169"/>
      <c r="AX868" s="169"/>
      <c r="AY868" s="169"/>
    </row>
    <row r="869" spans="21:51"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I869" s="169"/>
      <c r="AJ869" s="169"/>
      <c r="AK869" s="169"/>
      <c r="AL869" s="169"/>
      <c r="AM869" s="169"/>
      <c r="AN869" s="169"/>
      <c r="AO869" s="169"/>
      <c r="AP869" s="169"/>
      <c r="AQ869" s="169"/>
      <c r="AR869" s="169"/>
      <c r="AS869" s="169"/>
      <c r="AT869" s="169"/>
      <c r="AU869" s="169"/>
      <c r="AV869" s="169"/>
      <c r="AW869" s="169"/>
      <c r="AX869" s="169"/>
      <c r="AY869" s="169"/>
    </row>
    <row r="870" spans="21:51"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I870" s="169"/>
      <c r="AJ870" s="169"/>
      <c r="AK870" s="169"/>
      <c r="AL870" s="169"/>
      <c r="AM870" s="169"/>
      <c r="AN870" s="169"/>
      <c r="AO870" s="169"/>
      <c r="AP870" s="169"/>
      <c r="AQ870" s="169"/>
      <c r="AR870" s="169"/>
      <c r="AS870" s="169"/>
      <c r="AT870" s="169"/>
      <c r="AU870" s="169"/>
      <c r="AV870" s="169"/>
      <c r="AW870" s="169"/>
      <c r="AX870" s="169"/>
      <c r="AY870" s="169"/>
    </row>
    <row r="871" spans="21:51"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I871" s="169"/>
      <c r="AJ871" s="169"/>
      <c r="AK871" s="169"/>
      <c r="AL871" s="169"/>
      <c r="AM871" s="169"/>
      <c r="AN871" s="169"/>
      <c r="AO871" s="169"/>
      <c r="AP871" s="169"/>
      <c r="AQ871" s="169"/>
      <c r="AR871" s="169"/>
      <c r="AS871" s="169"/>
      <c r="AT871" s="169"/>
      <c r="AU871" s="169"/>
      <c r="AV871" s="169"/>
      <c r="AW871" s="169"/>
      <c r="AX871" s="169"/>
      <c r="AY871" s="169"/>
    </row>
    <row r="872" spans="21:51"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I872" s="169"/>
      <c r="AJ872" s="169"/>
      <c r="AK872" s="169"/>
      <c r="AL872" s="169"/>
      <c r="AM872" s="169"/>
      <c r="AN872" s="169"/>
      <c r="AO872" s="169"/>
      <c r="AP872" s="169"/>
      <c r="AQ872" s="169"/>
      <c r="AR872" s="169"/>
      <c r="AS872" s="169"/>
      <c r="AT872" s="169"/>
      <c r="AU872" s="169"/>
      <c r="AV872" s="169"/>
      <c r="AW872" s="169"/>
      <c r="AX872" s="169"/>
      <c r="AY872" s="169"/>
    </row>
    <row r="873" spans="21:51"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I873" s="169"/>
      <c r="AJ873" s="169"/>
      <c r="AK873" s="169"/>
      <c r="AL873" s="169"/>
      <c r="AM873" s="169"/>
      <c r="AN873" s="169"/>
      <c r="AO873" s="169"/>
      <c r="AP873" s="169"/>
      <c r="AQ873" s="169"/>
      <c r="AR873" s="169"/>
      <c r="AS873" s="169"/>
      <c r="AT873" s="169"/>
      <c r="AU873" s="169"/>
      <c r="AV873" s="169"/>
      <c r="AW873" s="169"/>
      <c r="AX873" s="169"/>
      <c r="AY873" s="169"/>
    </row>
    <row r="874" spans="21:51"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I874" s="169"/>
      <c r="AJ874" s="169"/>
      <c r="AK874" s="169"/>
      <c r="AL874" s="169"/>
      <c r="AM874" s="169"/>
      <c r="AN874" s="169"/>
      <c r="AO874" s="169"/>
      <c r="AP874" s="169"/>
      <c r="AQ874" s="169"/>
      <c r="AR874" s="169"/>
      <c r="AS874" s="169"/>
      <c r="AT874" s="169"/>
      <c r="AU874" s="169"/>
      <c r="AV874" s="169"/>
      <c r="AW874" s="169"/>
      <c r="AX874" s="169"/>
      <c r="AY874" s="169"/>
    </row>
    <row r="875" spans="21:51"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I875" s="169"/>
      <c r="AJ875" s="169"/>
      <c r="AK875" s="169"/>
      <c r="AL875" s="169"/>
      <c r="AM875" s="169"/>
      <c r="AN875" s="169"/>
      <c r="AO875" s="169"/>
      <c r="AP875" s="169"/>
      <c r="AQ875" s="169"/>
      <c r="AR875" s="169"/>
      <c r="AS875" s="169"/>
      <c r="AT875" s="169"/>
      <c r="AU875" s="169"/>
      <c r="AV875" s="169"/>
      <c r="AW875" s="169"/>
      <c r="AX875" s="169"/>
      <c r="AY875" s="169"/>
    </row>
    <row r="876" spans="21:51"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I876" s="169"/>
      <c r="AJ876" s="169"/>
      <c r="AK876" s="169"/>
      <c r="AL876" s="169"/>
      <c r="AM876" s="169"/>
      <c r="AN876" s="169"/>
      <c r="AO876" s="169"/>
      <c r="AP876" s="169"/>
      <c r="AQ876" s="169"/>
      <c r="AR876" s="169"/>
      <c r="AS876" s="169"/>
      <c r="AT876" s="169"/>
      <c r="AU876" s="169"/>
      <c r="AV876" s="169"/>
      <c r="AW876" s="169"/>
      <c r="AX876" s="169"/>
      <c r="AY876" s="169"/>
    </row>
    <row r="877" spans="21:51"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I877" s="169"/>
      <c r="AJ877" s="169"/>
      <c r="AK877" s="169"/>
      <c r="AL877" s="169"/>
      <c r="AM877" s="169"/>
      <c r="AN877" s="169"/>
      <c r="AO877" s="169"/>
      <c r="AP877" s="169"/>
      <c r="AQ877" s="169"/>
      <c r="AR877" s="169"/>
      <c r="AS877" s="169"/>
      <c r="AT877" s="169"/>
      <c r="AU877" s="169"/>
      <c r="AV877" s="169"/>
      <c r="AW877" s="169"/>
      <c r="AX877" s="169"/>
      <c r="AY877" s="169"/>
    </row>
    <row r="878" spans="21:51"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I878" s="169"/>
      <c r="AJ878" s="169"/>
      <c r="AK878" s="169"/>
      <c r="AL878" s="169"/>
      <c r="AM878" s="169"/>
      <c r="AN878" s="169"/>
      <c r="AO878" s="169"/>
      <c r="AP878" s="169"/>
      <c r="AQ878" s="169"/>
      <c r="AR878" s="169"/>
      <c r="AS878" s="169"/>
      <c r="AT878" s="169"/>
      <c r="AU878" s="169"/>
      <c r="AV878" s="169"/>
      <c r="AW878" s="169"/>
      <c r="AX878" s="169"/>
      <c r="AY878" s="169"/>
    </row>
    <row r="879" spans="21:51"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I879" s="169"/>
      <c r="AJ879" s="169"/>
      <c r="AK879" s="169"/>
      <c r="AL879" s="169"/>
      <c r="AM879" s="169"/>
      <c r="AN879" s="169"/>
      <c r="AO879" s="169"/>
      <c r="AP879" s="169"/>
      <c r="AQ879" s="169"/>
      <c r="AR879" s="169"/>
      <c r="AS879" s="169"/>
      <c r="AT879" s="169"/>
      <c r="AU879" s="169"/>
      <c r="AV879" s="169"/>
      <c r="AW879" s="169"/>
      <c r="AX879" s="169"/>
      <c r="AY879" s="169"/>
    </row>
    <row r="880" spans="21:51"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I880" s="169"/>
      <c r="AJ880" s="169"/>
      <c r="AK880" s="169"/>
      <c r="AL880" s="169"/>
      <c r="AM880" s="169"/>
      <c r="AN880" s="169"/>
      <c r="AO880" s="169"/>
      <c r="AP880" s="169"/>
      <c r="AQ880" s="169"/>
      <c r="AR880" s="169"/>
      <c r="AS880" s="169"/>
      <c r="AT880" s="169"/>
      <c r="AU880" s="169"/>
      <c r="AV880" s="169"/>
      <c r="AW880" s="169"/>
      <c r="AX880" s="169"/>
      <c r="AY880" s="169"/>
    </row>
    <row r="881" spans="21:51"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I881" s="169"/>
      <c r="AJ881" s="169"/>
      <c r="AK881" s="169"/>
      <c r="AL881" s="169"/>
      <c r="AM881" s="169"/>
      <c r="AN881" s="169"/>
      <c r="AO881" s="169"/>
      <c r="AP881" s="169"/>
      <c r="AQ881" s="169"/>
      <c r="AR881" s="169"/>
      <c r="AS881" s="169"/>
      <c r="AT881" s="169"/>
      <c r="AU881" s="169"/>
      <c r="AV881" s="169"/>
      <c r="AW881" s="169"/>
      <c r="AX881" s="169"/>
      <c r="AY881" s="169"/>
    </row>
    <row r="882" spans="21:51"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I882" s="169"/>
      <c r="AJ882" s="169"/>
      <c r="AK882" s="169"/>
      <c r="AL882" s="169"/>
      <c r="AM882" s="169"/>
      <c r="AN882" s="169"/>
      <c r="AO882" s="169"/>
      <c r="AP882" s="169"/>
      <c r="AQ882" s="169"/>
      <c r="AR882" s="169"/>
      <c r="AS882" s="169"/>
      <c r="AT882" s="169"/>
      <c r="AU882" s="169"/>
      <c r="AV882" s="169"/>
      <c r="AW882" s="169"/>
      <c r="AX882" s="169"/>
      <c r="AY882" s="169"/>
    </row>
    <row r="883" spans="21:51"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I883" s="169"/>
      <c r="AJ883" s="169"/>
      <c r="AK883" s="169"/>
      <c r="AL883" s="169"/>
      <c r="AM883" s="169"/>
      <c r="AN883" s="169"/>
      <c r="AO883" s="169"/>
      <c r="AP883" s="169"/>
      <c r="AQ883" s="169"/>
      <c r="AR883" s="169"/>
      <c r="AS883" s="169"/>
      <c r="AT883" s="169"/>
      <c r="AU883" s="169"/>
      <c r="AV883" s="169"/>
      <c r="AW883" s="169"/>
      <c r="AX883" s="169"/>
      <c r="AY883" s="169"/>
    </row>
    <row r="884" spans="21:51"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I884" s="169"/>
      <c r="AJ884" s="169"/>
      <c r="AK884" s="169"/>
      <c r="AL884" s="169"/>
      <c r="AM884" s="169"/>
      <c r="AN884" s="169"/>
      <c r="AO884" s="169"/>
      <c r="AP884" s="169"/>
      <c r="AQ884" s="169"/>
      <c r="AR884" s="169"/>
      <c r="AS884" s="169"/>
      <c r="AT884" s="169"/>
      <c r="AU884" s="169"/>
      <c r="AV884" s="169"/>
      <c r="AW884" s="169"/>
      <c r="AX884" s="169"/>
      <c r="AY884" s="169"/>
    </row>
    <row r="885" spans="21:51"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I885" s="169"/>
      <c r="AJ885" s="169"/>
      <c r="AK885" s="169"/>
      <c r="AL885" s="169"/>
      <c r="AM885" s="169"/>
      <c r="AN885" s="169"/>
      <c r="AO885" s="169"/>
      <c r="AP885" s="169"/>
      <c r="AQ885" s="169"/>
      <c r="AR885" s="169"/>
      <c r="AS885" s="169"/>
      <c r="AT885" s="169"/>
      <c r="AU885" s="169"/>
      <c r="AV885" s="169"/>
      <c r="AW885" s="169"/>
      <c r="AX885" s="169"/>
      <c r="AY885" s="169"/>
    </row>
    <row r="886" spans="21:51"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I886" s="169"/>
      <c r="AJ886" s="169"/>
      <c r="AK886" s="169"/>
      <c r="AL886" s="169"/>
      <c r="AM886" s="169"/>
      <c r="AN886" s="169"/>
      <c r="AO886" s="169"/>
      <c r="AP886" s="169"/>
      <c r="AQ886" s="169"/>
      <c r="AR886" s="169"/>
      <c r="AS886" s="169"/>
      <c r="AT886" s="169"/>
      <c r="AU886" s="169"/>
      <c r="AV886" s="169"/>
      <c r="AW886" s="169"/>
      <c r="AX886" s="169"/>
      <c r="AY886" s="169"/>
    </row>
    <row r="887" spans="21:51"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I887" s="169"/>
      <c r="AJ887" s="169"/>
      <c r="AK887" s="169"/>
      <c r="AL887" s="169"/>
      <c r="AM887" s="169"/>
      <c r="AN887" s="169"/>
      <c r="AO887" s="169"/>
      <c r="AP887" s="169"/>
      <c r="AQ887" s="169"/>
      <c r="AR887" s="169"/>
      <c r="AS887" s="169"/>
      <c r="AT887" s="169"/>
      <c r="AU887" s="169"/>
      <c r="AV887" s="169"/>
      <c r="AW887" s="169"/>
      <c r="AX887" s="169"/>
      <c r="AY887" s="169"/>
    </row>
    <row r="888" spans="21:51"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I888" s="169"/>
      <c r="AJ888" s="169"/>
      <c r="AK888" s="169"/>
      <c r="AL888" s="169"/>
      <c r="AM888" s="169"/>
      <c r="AN888" s="169"/>
      <c r="AO888" s="169"/>
      <c r="AP888" s="169"/>
      <c r="AQ888" s="169"/>
      <c r="AR888" s="169"/>
      <c r="AS888" s="169"/>
      <c r="AT888" s="169"/>
      <c r="AU888" s="169"/>
      <c r="AV888" s="169"/>
      <c r="AW888" s="169"/>
      <c r="AX888" s="169"/>
      <c r="AY888" s="169"/>
    </row>
    <row r="889" spans="21:51"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I889" s="169"/>
      <c r="AJ889" s="169"/>
      <c r="AK889" s="169"/>
      <c r="AL889" s="169"/>
      <c r="AM889" s="169"/>
      <c r="AN889" s="169"/>
      <c r="AO889" s="169"/>
      <c r="AP889" s="169"/>
      <c r="AQ889" s="169"/>
      <c r="AR889" s="169"/>
      <c r="AS889" s="169"/>
      <c r="AT889" s="169"/>
      <c r="AU889" s="169"/>
      <c r="AV889" s="169"/>
      <c r="AW889" s="169"/>
      <c r="AX889" s="169"/>
      <c r="AY889" s="169"/>
    </row>
    <row r="890" spans="21:51"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I890" s="169"/>
      <c r="AJ890" s="169"/>
      <c r="AK890" s="169"/>
      <c r="AL890" s="169"/>
      <c r="AM890" s="169"/>
      <c r="AN890" s="169"/>
      <c r="AO890" s="169"/>
      <c r="AP890" s="169"/>
      <c r="AQ890" s="169"/>
      <c r="AR890" s="169"/>
      <c r="AS890" s="169"/>
      <c r="AT890" s="169"/>
      <c r="AU890" s="169"/>
      <c r="AV890" s="169"/>
      <c r="AW890" s="169"/>
      <c r="AX890" s="169"/>
      <c r="AY890" s="169"/>
    </row>
    <row r="891" spans="21:51"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I891" s="169"/>
      <c r="AJ891" s="169"/>
      <c r="AK891" s="169"/>
      <c r="AL891" s="169"/>
      <c r="AM891" s="169"/>
      <c r="AN891" s="169"/>
      <c r="AO891" s="169"/>
      <c r="AP891" s="169"/>
      <c r="AQ891" s="169"/>
      <c r="AR891" s="169"/>
      <c r="AS891" s="169"/>
      <c r="AT891" s="169"/>
      <c r="AU891" s="169"/>
      <c r="AV891" s="169"/>
      <c r="AW891" s="169"/>
      <c r="AX891" s="169"/>
      <c r="AY891" s="169"/>
    </row>
    <row r="892" spans="21:51"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I892" s="169"/>
      <c r="AJ892" s="169"/>
      <c r="AK892" s="169"/>
      <c r="AL892" s="169"/>
      <c r="AM892" s="169"/>
      <c r="AN892" s="169"/>
      <c r="AO892" s="169"/>
      <c r="AP892" s="169"/>
      <c r="AQ892" s="169"/>
      <c r="AR892" s="169"/>
      <c r="AS892" s="169"/>
      <c r="AT892" s="169"/>
      <c r="AU892" s="169"/>
      <c r="AV892" s="169"/>
      <c r="AW892" s="169"/>
      <c r="AX892" s="169"/>
      <c r="AY892" s="169"/>
    </row>
    <row r="893" spans="21:51"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I893" s="169"/>
      <c r="AJ893" s="169"/>
      <c r="AK893" s="169"/>
      <c r="AL893" s="169"/>
      <c r="AM893" s="169"/>
      <c r="AN893" s="169"/>
      <c r="AO893" s="169"/>
      <c r="AP893" s="169"/>
      <c r="AQ893" s="169"/>
      <c r="AR893" s="169"/>
      <c r="AS893" s="169"/>
      <c r="AT893" s="169"/>
      <c r="AU893" s="169"/>
      <c r="AV893" s="169"/>
      <c r="AW893" s="169"/>
      <c r="AX893" s="169"/>
      <c r="AY893" s="169"/>
    </row>
    <row r="894" spans="21:51"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I894" s="169"/>
      <c r="AJ894" s="169"/>
      <c r="AK894" s="169"/>
      <c r="AL894" s="169"/>
      <c r="AM894" s="169"/>
      <c r="AN894" s="169"/>
      <c r="AO894" s="169"/>
      <c r="AP894" s="169"/>
      <c r="AQ894" s="169"/>
      <c r="AR894" s="169"/>
      <c r="AS894" s="169"/>
      <c r="AT894" s="169"/>
      <c r="AU894" s="169"/>
      <c r="AV894" s="169"/>
      <c r="AW894" s="169"/>
      <c r="AX894" s="169"/>
      <c r="AY894" s="169"/>
    </row>
    <row r="895" spans="21:51"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I895" s="169"/>
      <c r="AJ895" s="169"/>
      <c r="AK895" s="169"/>
      <c r="AL895" s="169"/>
      <c r="AM895" s="169"/>
      <c r="AN895" s="169"/>
      <c r="AO895" s="169"/>
      <c r="AP895" s="169"/>
      <c r="AQ895" s="169"/>
      <c r="AR895" s="169"/>
      <c r="AS895" s="169"/>
      <c r="AT895" s="169"/>
      <c r="AU895" s="169"/>
      <c r="AV895" s="169"/>
      <c r="AW895" s="169"/>
      <c r="AX895" s="169"/>
      <c r="AY895" s="169"/>
    </row>
    <row r="896" spans="21:51"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I896" s="169"/>
      <c r="AJ896" s="169"/>
      <c r="AK896" s="169"/>
      <c r="AL896" s="169"/>
      <c r="AM896" s="169"/>
      <c r="AN896" s="169"/>
      <c r="AO896" s="169"/>
      <c r="AP896" s="169"/>
      <c r="AQ896" s="169"/>
      <c r="AR896" s="169"/>
      <c r="AS896" s="169"/>
      <c r="AT896" s="169"/>
      <c r="AU896" s="169"/>
      <c r="AV896" s="169"/>
      <c r="AW896" s="169"/>
      <c r="AX896" s="169"/>
      <c r="AY896" s="169"/>
    </row>
    <row r="897" spans="19:51"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I897" s="169"/>
      <c r="AJ897" s="169"/>
      <c r="AK897" s="169"/>
      <c r="AL897" s="169"/>
      <c r="AM897" s="169"/>
      <c r="AN897" s="169"/>
      <c r="AO897" s="169"/>
      <c r="AP897" s="169"/>
      <c r="AQ897" s="169"/>
      <c r="AR897" s="169"/>
      <c r="AS897" s="169"/>
      <c r="AT897" s="169"/>
      <c r="AU897" s="169"/>
      <c r="AV897" s="169"/>
      <c r="AW897" s="169"/>
      <c r="AX897" s="169"/>
      <c r="AY897" s="169"/>
    </row>
    <row r="898" spans="19:51"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I898" s="169"/>
      <c r="AJ898" s="169"/>
      <c r="AK898" s="169"/>
      <c r="AL898" s="169"/>
      <c r="AM898" s="169"/>
      <c r="AN898" s="169"/>
      <c r="AO898" s="169"/>
      <c r="AP898" s="169"/>
      <c r="AQ898" s="169"/>
      <c r="AR898" s="169"/>
      <c r="AS898" s="169"/>
      <c r="AT898" s="169"/>
      <c r="AU898" s="169"/>
      <c r="AV898" s="169"/>
      <c r="AW898" s="169"/>
      <c r="AX898" s="169"/>
      <c r="AY898" s="169"/>
    </row>
    <row r="899" spans="19:51"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I899" s="169"/>
      <c r="AJ899" s="169"/>
      <c r="AK899" s="169"/>
      <c r="AL899" s="169"/>
      <c r="AM899" s="169"/>
      <c r="AN899" s="169"/>
      <c r="AO899" s="169"/>
      <c r="AP899" s="169"/>
      <c r="AQ899" s="169"/>
      <c r="AR899" s="169"/>
      <c r="AS899" s="169"/>
      <c r="AT899" s="169"/>
      <c r="AU899" s="169"/>
      <c r="AV899" s="169"/>
      <c r="AW899" s="169"/>
      <c r="AX899" s="169"/>
      <c r="AY899" s="169"/>
    </row>
    <row r="900" spans="19:51"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I900" s="169"/>
      <c r="AJ900" s="169"/>
      <c r="AK900" s="169"/>
      <c r="AL900" s="169"/>
      <c r="AM900" s="169"/>
      <c r="AN900" s="169"/>
      <c r="AO900" s="169"/>
      <c r="AP900" s="169"/>
      <c r="AQ900" s="169"/>
      <c r="AR900" s="169"/>
      <c r="AS900" s="169"/>
      <c r="AT900" s="169"/>
      <c r="AU900" s="169"/>
      <c r="AV900" s="169"/>
      <c r="AW900" s="169"/>
      <c r="AX900" s="169"/>
      <c r="AY900" s="169"/>
    </row>
    <row r="901" spans="19:51"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I901" s="169"/>
      <c r="AJ901" s="169"/>
      <c r="AK901" s="169"/>
      <c r="AL901" s="169"/>
      <c r="AM901" s="169"/>
      <c r="AN901" s="169"/>
      <c r="AO901" s="169"/>
      <c r="AP901" s="169"/>
      <c r="AQ901" s="169"/>
      <c r="AR901" s="169"/>
      <c r="AS901" s="169"/>
      <c r="AT901" s="169"/>
      <c r="AU901" s="169"/>
      <c r="AV901" s="169"/>
      <c r="AW901" s="169"/>
      <c r="AX901" s="169"/>
      <c r="AY901" s="169"/>
    </row>
    <row r="902" spans="19:51"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I902" s="169"/>
      <c r="AJ902" s="169"/>
      <c r="AK902" s="169"/>
      <c r="AL902" s="169"/>
      <c r="AM902" s="169"/>
      <c r="AN902" s="169"/>
      <c r="AO902" s="169"/>
      <c r="AP902" s="169"/>
      <c r="AQ902" s="169"/>
      <c r="AR902" s="169"/>
      <c r="AS902" s="169"/>
      <c r="AT902" s="169"/>
      <c r="AU902" s="169"/>
      <c r="AV902" s="169"/>
      <c r="AW902" s="169"/>
      <c r="AX902" s="169"/>
      <c r="AY902" s="169"/>
    </row>
    <row r="903" spans="19:51"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I903" s="169"/>
      <c r="AJ903" s="169"/>
      <c r="AK903" s="169"/>
      <c r="AL903" s="169"/>
      <c r="AM903" s="169"/>
      <c r="AN903" s="169"/>
      <c r="AO903" s="169"/>
      <c r="AP903" s="169"/>
      <c r="AQ903" s="169"/>
      <c r="AR903" s="169"/>
      <c r="AS903" s="169"/>
      <c r="AT903" s="169"/>
      <c r="AU903" s="169"/>
      <c r="AV903" s="169"/>
      <c r="AW903" s="169"/>
      <c r="AX903" s="169"/>
      <c r="AY903" s="169"/>
    </row>
    <row r="904" spans="19:51"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I904" s="169"/>
      <c r="AJ904" s="169"/>
      <c r="AK904" s="169"/>
      <c r="AL904" s="169"/>
      <c r="AM904" s="169"/>
      <c r="AN904" s="169"/>
      <c r="AO904" s="169"/>
      <c r="AP904" s="169"/>
      <c r="AQ904" s="169"/>
      <c r="AR904" s="169"/>
      <c r="AS904" s="169"/>
      <c r="AT904" s="169"/>
      <c r="AU904" s="169"/>
      <c r="AV904" s="169"/>
      <c r="AW904" s="169"/>
      <c r="AX904" s="169"/>
      <c r="AY904" s="169"/>
    </row>
    <row r="905" spans="19:51"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I905" s="169"/>
      <c r="AJ905" s="169"/>
      <c r="AK905" s="169"/>
      <c r="AL905" s="169"/>
      <c r="AM905" s="169"/>
      <c r="AN905" s="169"/>
      <c r="AO905" s="169"/>
      <c r="AP905" s="169"/>
      <c r="AQ905" s="169"/>
      <c r="AR905" s="169"/>
      <c r="AS905" s="169"/>
      <c r="AT905" s="169"/>
      <c r="AU905" s="169"/>
      <c r="AV905" s="169"/>
      <c r="AW905" s="169"/>
      <c r="AX905" s="169"/>
      <c r="AY905" s="169"/>
    </row>
    <row r="906" spans="19:51"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I906" s="169"/>
      <c r="AJ906" s="169"/>
      <c r="AK906" s="169"/>
      <c r="AL906" s="169"/>
      <c r="AM906" s="169"/>
      <c r="AN906" s="169"/>
      <c r="AO906" s="169"/>
      <c r="AP906" s="169"/>
      <c r="AQ906" s="169"/>
      <c r="AR906" s="169"/>
      <c r="AS906" s="169"/>
      <c r="AT906" s="169"/>
      <c r="AU906" s="169"/>
      <c r="AV906" s="169"/>
      <c r="AW906" s="169"/>
      <c r="AX906" s="169"/>
      <c r="AY906" s="169"/>
    </row>
    <row r="907" spans="19:51"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I907" s="169"/>
      <c r="AJ907" s="169"/>
      <c r="AK907" s="169"/>
      <c r="AL907" s="169"/>
      <c r="AM907" s="169"/>
      <c r="AN907" s="169"/>
      <c r="AO907" s="169"/>
      <c r="AP907" s="169"/>
      <c r="AQ907" s="169"/>
      <c r="AR907" s="169"/>
      <c r="AS907" s="169"/>
      <c r="AT907" s="169"/>
      <c r="AU907" s="169"/>
      <c r="AV907" s="169"/>
      <c r="AW907" s="169"/>
      <c r="AX907" s="169"/>
      <c r="AY907" s="169"/>
    </row>
    <row r="908" spans="19:51"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I908" s="169"/>
      <c r="AJ908" s="169"/>
      <c r="AK908" s="169"/>
      <c r="AL908" s="169"/>
      <c r="AM908" s="169"/>
      <c r="AN908" s="169"/>
      <c r="AO908" s="169"/>
      <c r="AP908" s="169"/>
      <c r="AQ908" s="169"/>
      <c r="AR908" s="169"/>
      <c r="AS908" s="169"/>
      <c r="AT908" s="169"/>
      <c r="AU908" s="169"/>
      <c r="AV908" s="169"/>
      <c r="AW908" s="169"/>
      <c r="AX908" s="169"/>
      <c r="AY908" s="169"/>
    </row>
    <row r="909" spans="19:51"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I909" s="169"/>
      <c r="AJ909" s="169"/>
      <c r="AK909" s="169"/>
      <c r="AL909" s="169"/>
      <c r="AM909" s="169"/>
      <c r="AN909" s="169"/>
      <c r="AO909" s="169"/>
      <c r="AP909" s="169"/>
      <c r="AQ909" s="169"/>
      <c r="AR909" s="169"/>
      <c r="AS909" s="169"/>
      <c r="AT909" s="169"/>
      <c r="AU909" s="169"/>
      <c r="AV909" s="169"/>
      <c r="AW909" s="169"/>
      <c r="AX909" s="169"/>
      <c r="AY909" s="169"/>
    </row>
    <row r="910" spans="19:51">
      <c r="S910" s="169"/>
      <c r="T910" s="169"/>
      <c r="U910" s="169"/>
      <c r="V910" s="169"/>
      <c r="W910" s="169"/>
      <c r="X910" s="169"/>
      <c r="Y910" s="169"/>
      <c r="Z910" s="169"/>
      <c r="AA910" s="169"/>
      <c r="AB910" s="169"/>
      <c r="AC910" s="169"/>
      <c r="AD910" s="169"/>
      <c r="AE910" s="169"/>
      <c r="AF910" s="169"/>
      <c r="AG910" s="169"/>
      <c r="AH910" s="169"/>
      <c r="AI910" s="169"/>
      <c r="AJ910" s="169"/>
      <c r="AK910" s="169"/>
      <c r="AL910" s="169"/>
      <c r="AM910" s="169"/>
      <c r="AN910" s="169"/>
      <c r="AO910" s="169"/>
      <c r="AP910" s="169"/>
      <c r="AQ910" s="169"/>
      <c r="AR910" s="169"/>
      <c r="AS910" s="169"/>
      <c r="AT910" s="169"/>
      <c r="AU910" s="169"/>
      <c r="AV910" s="169"/>
      <c r="AW910" s="169"/>
      <c r="AX910" s="169"/>
      <c r="AY910" s="169"/>
    </row>
    <row r="911" spans="19:51">
      <c r="S911" s="169"/>
      <c r="T911" s="169"/>
      <c r="U911" s="169"/>
      <c r="V911" s="169"/>
      <c r="W911" s="169"/>
      <c r="X911" s="169"/>
      <c r="Y911" s="169"/>
      <c r="Z911" s="169"/>
      <c r="AA911" s="169"/>
      <c r="AB911" s="169"/>
      <c r="AC911" s="169"/>
      <c r="AD911" s="169"/>
      <c r="AE911" s="169"/>
      <c r="AF911" s="169"/>
      <c r="AG911" s="169"/>
      <c r="AH911" s="169"/>
      <c r="AI911" s="169"/>
      <c r="AJ911" s="169"/>
      <c r="AK911" s="169"/>
      <c r="AL911" s="169"/>
      <c r="AM911" s="169"/>
      <c r="AN911" s="169"/>
      <c r="AO911" s="169"/>
      <c r="AP911" s="169"/>
      <c r="AQ911" s="169"/>
      <c r="AR911" s="169"/>
      <c r="AS911" s="169"/>
      <c r="AT911" s="169"/>
      <c r="AU911" s="169"/>
      <c r="AV911" s="169"/>
      <c r="AW911" s="169"/>
      <c r="AX911" s="169"/>
      <c r="AY911" s="169"/>
    </row>
    <row r="912" spans="19:51">
      <c r="S912" s="169"/>
      <c r="T912" s="169"/>
      <c r="U912" s="169"/>
      <c r="V912" s="169"/>
      <c r="W912" s="169"/>
      <c r="X912" s="169"/>
      <c r="Y912" s="169"/>
      <c r="Z912" s="169"/>
      <c r="AA912" s="169"/>
      <c r="AB912" s="169"/>
      <c r="AC912" s="169"/>
      <c r="AD912" s="169"/>
      <c r="AE912" s="169"/>
      <c r="AF912" s="169"/>
      <c r="AG912" s="169"/>
      <c r="AH912" s="169"/>
      <c r="AI912" s="169"/>
      <c r="AJ912" s="169"/>
      <c r="AK912" s="169"/>
      <c r="AL912" s="169"/>
      <c r="AM912" s="169"/>
      <c r="AN912" s="169"/>
      <c r="AO912" s="169"/>
      <c r="AP912" s="169"/>
      <c r="AQ912" s="169"/>
      <c r="AR912" s="169"/>
      <c r="AS912" s="169"/>
      <c r="AT912" s="169"/>
      <c r="AU912" s="169"/>
      <c r="AV912" s="169"/>
      <c r="AW912" s="169"/>
      <c r="AX912" s="169"/>
      <c r="AY912" s="169"/>
    </row>
    <row r="913" spans="19:51">
      <c r="S913" s="169"/>
      <c r="T913" s="169"/>
      <c r="U913" s="169"/>
      <c r="V913" s="169"/>
      <c r="W913" s="169"/>
      <c r="X913" s="169"/>
      <c r="Y913" s="169"/>
      <c r="Z913" s="169"/>
      <c r="AA913" s="169"/>
      <c r="AB913" s="169"/>
      <c r="AC913" s="169"/>
      <c r="AD913" s="169"/>
      <c r="AE913" s="169"/>
      <c r="AF913" s="169"/>
      <c r="AG913" s="169"/>
      <c r="AH913" s="169"/>
      <c r="AI913" s="169"/>
      <c r="AJ913" s="169"/>
      <c r="AK913" s="169"/>
      <c r="AL913" s="169"/>
      <c r="AM913" s="169"/>
      <c r="AN913" s="169"/>
      <c r="AO913" s="169"/>
      <c r="AP913" s="169"/>
      <c r="AQ913" s="169"/>
      <c r="AR913" s="169"/>
      <c r="AS913" s="169"/>
      <c r="AT913" s="169"/>
      <c r="AU913" s="169"/>
      <c r="AV913" s="169"/>
      <c r="AW913" s="169"/>
      <c r="AX913" s="169"/>
      <c r="AY913" s="169"/>
    </row>
  </sheetData>
  <phoneticPr fontId="56" type="noConversion"/>
  <pageMargins left="0" right="0" top="0" bottom="0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27"/>
  <sheetViews>
    <sheetView view="pageBreakPreview" topLeftCell="D1" zoomScale="60" workbookViewId="0">
      <selection activeCell="S14" sqref="S14"/>
    </sheetView>
  </sheetViews>
  <sheetFormatPr defaultRowHeight="14.4"/>
  <cols>
    <col min="1" max="1" width="1.109375" customWidth="1"/>
    <col min="2" max="2" width="6.109375" customWidth="1"/>
    <col min="3" max="3" width="20" style="88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" customWidth="1"/>
    <col min="15" max="15" width="14.44140625" customWidth="1"/>
    <col min="16" max="16" width="9.33203125" customWidth="1"/>
    <col min="17" max="17" width="7.6640625" customWidth="1"/>
    <col min="18" max="18" width="2.44140625" customWidth="1"/>
    <col min="19" max="19" width="15.109375" customWidth="1"/>
    <col min="20" max="20" width="7.88671875" customWidth="1"/>
    <col min="21" max="21" width="7.109375" customWidth="1"/>
    <col min="22" max="22" width="2.44140625" customWidth="1"/>
    <col min="23" max="23" width="15.109375" customWidth="1"/>
    <col min="24" max="24" width="12.33203125" customWidth="1"/>
    <col min="25" max="25" width="7.33203125" customWidth="1"/>
    <col min="26" max="26" width="6.109375" customWidth="1"/>
    <col min="27" max="27" width="8" customWidth="1"/>
    <col min="28" max="28" width="6.33203125" customWidth="1"/>
    <col min="30" max="30" width="8.6640625" customWidth="1"/>
  </cols>
  <sheetData>
    <row r="1" spans="2:45" ht="12" customHeight="1">
      <c r="W1" s="74"/>
      <c r="AA1" s="169"/>
      <c r="AB1" s="169"/>
      <c r="AC1" s="169"/>
      <c r="AD1" s="169"/>
      <c r="AE1" s="169"/>
      <c r="AF1" s="169"/>
      <c r="AG1" s="258"/>
      <c r="AH1" s="25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</row>
    <row r="2" spans="2:45" ht="14.25" customHeight="1">
      <c r="C2" s="14" t="s">
        <v>238</v>
      </c>
      <c r="G2" s="2"/>
      <c r="H2" s="2"/>
      <c r="I2" s="2"/>
      <c r="J2" s="156" t="s">
        <v>352</v>
      </c>
      <c r="L2" s="2"/>
      <c r="R2" s="210" t="s">
        <v>421</v>
      </c>
      <c r="T2" s="2"/>
      <c r="U2" s="2" t="s">
        <v>422</v>
      </c>
      <c r="V2" s="1042"/>
      <c r="W2" s="12"/>
      <c r="Z2" s="169"/>
      <c r="AA2" s="966"/>
      <c r="AB2" s="169"/>
      <c r="AC2" s="169"/>
      <c r="AD2" s="169"/>
      <c r="AE2" s="163"/>
      <c r="AF2" s="163"/>
      <c r="AG2" s="163"/>
      <c r="AH2" s="163"/>
      <c r="AI2" s="169"/>
      <c r="AJ2" s="169"/>
      <c r="AK2" s="169"/>
      <c r="AL2" s="169"/>
      <c r="AM2" s="169"/>
      <c r="AN2" s="169"/>
      <c r="AO2" s="169"/>
      <c r="AP2" s="11"/>
      <c r="AQ2" s="11"/>
      <c r="AR2" s="11"/>
      <c r="AS2" s="11"/>
    </row>
    <row r="3" spans="2:45">
      <c r="B3" s="156" t="s">
        <v>217</v>
      </c>
      <c r="C3"/>
      <c r="F3" s="90" t="s">
        <v>77</v>
      </c>
      <c r="G3" s="90"/>
      <c r="O3" s="2" t="s">
        <v>252</v>
      </c>
      <c r="U3" s="74"/>
      <c r="V3" s="156"/>
      <c r="W3" s="91"/>
      <c r="Z3" s="169"/>
      <c r="AA3" s="339"/>
      <c r="AB3" s="339"/>
      <c r="AC3" s="169"/>
      <c r="AD3" s="355"/>
      <c r="AE3" s="169"/>
      <c r="AF3" s="169"/>
      <c r="AG3" s="155"/>
      <c r="AH3" s="169"/>
      <c r="AI3" s="169"/>
      <c r="AJ3" s="169"/>
      <c r="AK3" s="169"/>
      <c r="AL3" s="169"/>
      <c r="AM3" s="169"/>
      <c r="AN3" s="169"/>
      <c r="AO3" s="169"/>
      <c r="AP3" s="11"/>
      <c r="AQ3" s="11"/>
      <c r="AR3" s="11"/>
      <c r="AS3" s="11"/>
    </row>
    <row r="4" spans="2:45" ht="13.5" customHeight="1" thickBot="1">
      <c r="B4" s="2" t="s">
        <v>252</v>
      </c>
      <c r="C4" s="2"/>
      <c r="D4" s="92"/>
      <c r="F4" s="210" t="s">
        <v>254</v>
      </c>
      <c r="I4" s="93">
        <v>0.5</v>
      </c>
      <c r="K4" t="s">
        <v>286</v>
      </c>
      <c r="O4" s="156"/>
      <c r="Q4" s="1043" t="s">
        <v>423</v>
      </c>
      <c r="T4" s="241"/>
      <c r="U4" s="210" t="s">
        <v>424</v>
      </c>
      <c r="W4" s="156" t="s">
        <v>425</v>
      </c>
      <c r="X4" s="93">
        <v>0.6</v>
      </c>
      <c r="Z4" s="169"/>
      <c r="AA4" s="174"/>
      <c r="AB4" s="169"/>
      <c r="AC4" s="198"/>
      <c r="AD4" s="169"/>
      <c r="AE4" s="198"/>
      <c r="AF4" s="169"/>
      <c r="AG4" s="167"/>
      <c r="AH4" s="169"/>
      <c r="AI4" s="169"/>
      <c r="AJ4" s="169"/>
      <c r="AK4" s="169"/>
      <c r="AL4" s="169"/>
      <c r="AM4" s="169"/>
      <c r="AN4" s="169"/>
      <c r="AO4" s="169"/>
      <c r="AP4" s="11"/>
      <c r="AQ4" s="11"/>
      <c r="AR4" s="11"/>
      <c r="AS4" s="11"/>
    </row>
    <row r="5" spans="2:45" ht="13.5" customHeight="1" thickBot="1">
      <c r="B5" s="31" t="s">
        <v>2</v>
      </c>
      <c r="C5" s="95" t="s">
        <v>3</v>
      </c>
      <c r="D5" s="451" t="s">
        <v>4</v>
      </c>
      <c r="E5" s="450" t="s">
        <v>79</v>
      </c>
      <c r="F5" s="81"/>
      <c r="G5" s="81"/>
      <c r="H5" s="81"/>
      <c r="I5" s="81"/>
      <c r="J5" s="81"/>
      <c r="K5" s="81"/>
      <c r="L5" s="81"/>
      <c r="M5" s="64"/>
      <c r="O5" s="156" t="s">
        <v>352</v>
      </c>
      <c r="Z5" s="169"/>
      <c r="AA5" s="174"/>
      <c r="AB5" s="169"/>
      <c r="AC5" s="198"/>
      <c r="AD5" s="169"/>
      <c r="AE5" s="198"/>
      <c r="AF5" s="169"/>
      <c r="AG5" s="167"/>
      <c r="AH5" s="169"/>
      <c r="AI5" s="169"/>
      <c r="AJ5" s="169"/>
      <c r="AK5" s="169"/>
      <c r="AL5" s="169"/>
      <c r="AM5" s="169"/>
      <c r="AN5" s="169"/>
      <c r="AO5" s="169"/>
      <c r="AP5" s="11"/>
      <c r="AQ5" s="11"/>
      <c r="AR5" s="11"/>
      <c r="AS5" s="11"/>
    </row>
    <row r="6" spans="2:45" ht="13.5" customHeight="1" thickBot="1">
      <c r="B6" s="501" t="s">
        <v>5</v>
      </c>
      <c r="C6" s="11"/>
      <c r="D6" s="582" t="s">
        <v>80</v>
      </c>
      <c r="E6" s="67"/>
      <c r="F6" s="35"/>
      <c r="G6" s="35"/>
      <c r="H6" s="35"/>
      <c r="I6" s="35"/>
      <c r="J6" s="35"/>
      <c r="K6" s="633" t="s">
        <v>231</v>
      </c>
      <c r="L6" s="426"/>
      <c r="M6" s="634"/>
      <c r="O6" s="1044" t="s">
        <v>426</v>
      </c>
      <c r="S6" s="639"/>
      <c r="T6" s="156" t="s">
        <v>427</v>
      </c>
      <c r="Y6" s="91"/>
      <c r="Z6" s="169"/>
      <c r="AA6" s="357"/>
      <c r="AB6" s="1180"/>
      <c r="AC6" s="198"/>
      <c r="AD6" s="169"/>
      <c r="AE6" s="198"/>
      <c r="AF6" s="169"/>
      <c r="AG6" s="167"/>
      <c r="AH6" s="169"/>
      <c r="AI6" s="169"/>
      <c r="AJ6" s="169"/>
      <c r="AK6" s="169"/>
      <c r="AL6" s="169"/>
      <c r="AM6" s="169"/>
      <c r="AN6" s="169"/>
      <c r="AO6" s="169"/>
      <c r="AP6" s="11"/>
      <c r="AQ6" s="11"/>
      <c r="AR6" s="11"/>
      <c r="AS6" s="11"/>
    </row>
    <row r="7" spans="2:45" ht="16.2" thickBot="1">
      <c r="B7" s="1483" t="s">
        <v>220</v>
      </c>
      <c r="C7" s="1484"/>
      <c r="D7" s="1485"/>
      <c r="E7" s="1482" t="s">
        <v>688</v>
      </c>
      <c r="F7" s="58"/>
      <c r="G7" s="58"/>
      <c r="H7" s="178" t="s">
        <v>188</v>
      </c>
      <c r="I7" s="190"/>
      <c r="J7" s="175"/>
      <c r="K7" s="538" t="s">
        <v>150</v>
      </c>
      <c r="L7" s="113" t="s">
        <v>151</v>
      </c>
      <c r="M7" s="222" t="s">
        <v>152</v>
      </c>
      <c r="Z7" s="169"/>
      <c r="AA7" s="357"/>
      <c r="AB7" s="1181"/>
      <c r="AC7" s="198"/>
      <c r="AD7" s="169"/>
      <c r="AE7" s="198"/>
      <c r="AF7" s="169"/>
      <c r="AG7" s="163"/>
      <c r="AH7" s="169"/>
      <c r="AI7" s="169"/>
      <c r="AJ7" s="169"/>
      <c r="AK7" s="169"/>
      <c r="AL7" s="169"/>
      <c r="AM7" s="169"/>
      <c r="AN7" s="169"/>
      <c r="AO7" s="169"/>
      <c r="AP7" s="11"/>
      <c r="AQ7" s="11"/>
      <c r="AR7" s="11"/>
      <c r="AS7" s="11"/>
    </row>
    <row r="8" spans="2:45" ht="12.75" customHeight="1" thickBot="1">
      <c r="B8" s="73"/>
      <c r="C8" s="286" t="s">
        <v>346</v>
      </c>
      <c r="D8" s="84"/>
      <c r="E8" s="532" t="s">
        <v>150</v>
      </c>
      <c r="F8" s="119" t="s">
        <v>151</v>
      </c>
      <c r="G8" s="219" t="s">
        <v>152</v>
      </c>
      <c r="H8" s="538" t="s">
        <v>150</v>
      </c>
      <c r="I8" s="113" t="s">
        <v>151</v>
      </c>
      <c r="J8" s="222" t="s">
        <v>152</v>
      </c>
      <c r="K8" s="207" t="s">
        <v>232</v>
      </c>
      <c r="L8" s="208">
        <v>30</v>
      </c>
      <c r="M8" s="224">
        <v>30</v>
      </c>
      <c r="O8" s="1045" t="s">
        <v>220</v>
      </c>
      <c r="P8" s="1046"/>
      <c r="Q8" s="1046"/>
      <c r="R8" s="456"/>
      <c r="S8" s="47"/>
      <c r="T8" s="47"/>
      <c r="U8" s="47"/>
      <c r="V8" s="47"/>
      <c r="W8" s="47"/>
      <c r="X8" s="47"/>
      <c r="Y8" s="58"/>
      <c r="Z8" s="169"/>
      <c r="AA8" s="174"/>
      <c r="AB8" s="169"/>
      <c r="AC8" s="198"/>
      <c r="AD8" s="169"/>
      <c r="AE8" s="198"/>
      <c r="AF8" s="169"/>
      <c r="AG8" s="163"/>
      <c r="AH8" s="169"/>
      <c r="AI8" s="169"/>
      <c r="AJ8" s="169"/>
      <c r="AK8" s="169"/>
      <c r="AL8" s="169"/>
      <c r="AM8" s="169"/>
      <c r="AN8" s="169"/>
      <c r="AO8" s="169"/>
      <c r="AP8" s="11"/>
      <c r="AQ8" s="11"/>
      <c r="AR8" s="11"/>
      <c r="AS8" s="11"/>
    </row>
    <row r="9" spans="2:45" ht="13.5" customHeight="1" thickBot="1">
      <c r="B9" s="710" t="s">
        <v>411</v>
      </c>
      <c r="C9" s="409" t="s">
        <v>687</v>
      </c>
      <c r="D9" s="488" t="s">
        <v>324</v>
      </c>
      <c r="E9" s="115" t="s">
        <v>351</v>
      </c>
      <c r="F9" s="476">
        <v>29.45</v>
      </c>
      <c r="G9" s="477">
        <v>29.45</v>
      </c>
      <c r="H9" s="207" t="s">
        <v>188</v>
      </c>
      <c r="I9" s="215">
        <v>5</v>
      </c>
      <c r="J9" s="218">
        <v>5</v>
      </c>
      <c r="K9" s="403" t="s">
        <v>262</v>
      </c>
      <c r="L9" s="526">
        <v>15.51</v>
      </c>
      <c r="M9" s="561">
        <v>15</v>
      </c>
      <c r="O9" s="1047" t="s">
        <v>150</v>
      </c>
      <c r="P9" s="1048" t="s">
        <v>151</v>
      </c>
      <c r="Q9" s="1049" t="s">
        <v>152</v>
      </c>
      <c r="R9" s="81"/>
      <c r="S9" s="1050" t="s">
        <v>150</v>
      </c>
      <c r="T9" s="1050" t="s">
        <v>151</v>
      </c>
      <c r="U9" s="1051" t="s">
        <v>152</v>
      </c>
      <c r="V9" s="81"/>
      <c r="W9" s="1050" t="s">
        <v>150</v>
      </c>
      <c r="X9" s="1050" t="s">
        <v>151</v>
      </c>
      <c r="Y9" s="1051" t="s">
        <v>152</v>
      </c>
      <c r="Z9" s="169"/>
      <c r="AA9" s="357"/>
      <c r="AB9" s="169"/>
      <c r="AC9" s="163"/>
      <c r="AD9" s="169"/>
      <c r="AE9" s="198"/>
      <c r="AF9" s="169"/>
      <c r="AG9" s="163"/>
      <c r="AH9" s="360"/>
      <c r="AI9" s="169"/>
      <c r="AJ9" s="169"/>
      <c r="AK9" s="169"/>
      <c r="AL9" s="169"/>
      <c r="AM9" s="169"/>
      <c r="AN9" s="169"/>
      <c r="AO9" s="169"/>
      <c r="AP9" s="11"/>
      <c r="AQ9" s="11"/>
      <c r="AR9" s="11"/>
      <c r="AS9" s="11"/>
    </row>
    <row r="10" spans="2:45" ht="15" thickBot="1">
      <c r="B10" s="504" t="s">
        <v>189</v>
      </c>
      <c r="C10" s="409" t="s">
        <v>188</v>
      </c>
      <c r="D10" s="488">
        <v>200</v>
      </c>
      <c r="E10" s="430" t="s">
        <v>104</v>
      </c>
      <c r="F10" s="473">
        <v>105</v>
      </c>
      <c r="G10" s="443">
        <v>105</v>
      </c>
      <c r="H10" s="317" t="s">
        <v>78</v>
      </c>
      <c r="I10" s="397">
        <v>200</v>
      </c>
      <c r="J10" s="400">
        <v>200</v>
      </c>
      <c r="K10" s="317" t="s">
        <v>106</v>
      </c>
      <c r="L10" s="399">
        <v>5</v>
      </c>
      <c r="M10" s="402">
        <v>5</v>
      </c>
      <c r="O10" s="1052" t="s">
        <v>247</v>
      </c>
      <c r="P10" s="1053">
        <f>D13+D25</f>
        <v>40</v>
      </c>
      <c r="Q10" s="1157">
        <f>D25+D13</f>
        <v>40</v>
      </c>
      <c r="S10" s="915" t="s">
        <v>262</v>
      </c>
      <c r="T10" s="1053">
        <f>L9</f>
        <v>15.51</v>
      </c>
      <c r="U10" s="1158">
        <f>M9</f>
        <v>15</v>
      </c>
      <c r="W10" s="1168" t="s">
        <v>428</v>
      </c>
      <c r="X10" s="1169"/>
      <c r="Y10" s="1170"/>
      <c r="Z10" s="169"/>
      <c r="AA10" s="357"/>
      <c r="AB10" s="169"/>
      <c r="AC10" s="198"/>
      <c r="AD10" s="169"/>
      <c r="AE10" s="198"/>
      <c r="AF10" s="169"/>
      <c r="AG10" s="163"/>
      <c r="AH10" s="169"/>
      <c r="AI10" s="169"/>
      <c r="AJ10" s="169"/>
      <c r="AK10" s="169"/>
      <c r="AL10" s="169"/>
      <c r="AM10" s="169"/>
      <c r="AN10" s="169"/>
      <c r="AO10" s="169"/>
      <c r="AP10" s="11"/>
      <c r="AQ10" s="11"/>
      <c r="AR10" s="11"/>
      <c r="AS10" s="11"/>
    </row>
    <row r="11" spans="2:45" ht="14.25" customHeight="1" thickBot="1">
      <c r="B11" s="514" t="s">
        <v>233</v>
      </c>
      <c r="C11" s="740" t="s">
        <v>231</v>
      </c>
      <c r="D11" s="495">
        <v>50</v>
      </c>
      <c r="E11" s="430" t="s">
        <v>67</v>
      </c>
      <c r="F11" s="473">
        <v>4.3</v>
      </c>
      <c r="G11" s="443">
        <v>4.3</v>
      </c>
      <c r="H11" s="315" t="s">
        <v>67</v>
      </c>
      <c r="I11" s="397">
        <v>5</v>
      </c>
      <c r="J11" s="400">
        <v>5</v>
      </c>
      <c r="K11" s="715" t="s">
        <v>349</v>
      </c>
      <c r="L11" s="47"/>
      <c r="M11" s="58"/>
      <c r="O11" s="1057" t="s">
        <v>246</v>
      </c>
      <c r="P11" s="1058">
        <f>L8+D12+D24+L16</f>
        <v>93.2</v>
      </c>
      <c r="Q11" s="1159">
        <f>M8+D24+D12+M16</f>
        <v>93.2</v>
      </c>
      <c r="S11" s="406" t="s">
        <v>87</v>
      </c>
      <c r="T11" s="1058">
        <f>L24</f>
        <v>3.48</v>
      </c>
      <c r="U11" s="1158">
        <f>M24</f>
        <v>3.48</v>
      </c>
      <c r="W11" s="585" t="s">
        <v>429</v>
      </c>
      <c r="X11" s="1058">
        <f>I27</f>
        <v>91.67</v>
      </c>
      <c r="Y11" s="1164">
        <f>J27</f>
        <v>55</v>
      </c>
      <c r="Z11" s="169"/>
      <c r="AA11" s="357"/>
      <c r="AB11" s="1180"/>
      <c r="AC11" s="198"/>
      <c r="AD11" s="169"/>
      <c r="AE11" s="198"/>
      <c r="AF11" s="169"/>
      <c r="AG11" s="163"/>
      <c r="AH11" s="169"/>
      <c r="AI11" s="169"/>
      <c r="AJ11" s="169"/>
      <c r="AK11" s="169"/>
      <c r="AL11" s="169"/>
      <c r="AM11" s="169"/>
      <c r="AN11" s="169"/>
      <c r="AO11" s="169"/>
      <c r="AP11" s="11"/>
      <c r="AQ11" s="11"/>
      <c r="AR11" s="11"/>
      <c r="AS11" s="11"/>
    </row>
    <row r="12" spans="2:45" ht="12" customHeight="1" thickBot="1">
      <c r="B12" s="424" t="s">
        <v>10</v>
      </c>
      <c r="C12" s="409" t="s">
        <v>11</v>
      </c>
      <c r="D12" s="488">
        <v>30</v>
      </c>
      <c r="E12" s="316" t="s">
        <v>106</v>
      </c>
      <c r="F12" s="473">
        <v>10</v>
      </c>
      <c r="G12" s="443">
        <v>10</v>
      </c>
      <c r="H12" s="433" t="s">
        <v>105</v>
      </c>
      <c r="I12" s="434">
        <v>20</v>
      </c>
      <c r="J12" s="485">
        <v>20</v>
      </c>
      <c r="K12" s="538" t="s">
        <v>150</v>
      </c>
      <c r="L12" s="113" t="s">
        <v>151</v>
      </c>
      <c r="M12" s="222" t="s">
        <v>152</v>
      </c>
      <c r="O12" s="1057" t="s">
        <v>102</v>
      </c>
      <c r="P12" s="1058">
        <f>L14+L25</f>
        <v>1.6400000000000001</v>
      </c>
      <c r="Q12" s="1163">
        <f>M14+M25</f>
        <v>1.6400000000000001</v>
      </c>
      <c r="S12" s="406" t="s">
        <v>106</v>
      </c>
      <c r="T12" s="1058">
        <f>F12+F22+F27+L28+L10</f>
        <v>24.3</v>
      </c>
      <c r="U12" s="1158">
        <f>G22+M10+G27+G12+M28</f>
        <v>24.3</v>
      </c>
      <c r="W12" s="585" t="s">
        <v>135</v>
      </c>
      <c r="X12" s="1058">
        <f>F23</f>
        <v>6</v>
      </c>
      <c r="Y12" s="1165">
        <f>G23</f>
        <v>6</v>
      </c>
      <c r="Z12" s="169"/>
      <c r="AA12" s="357"/>
      <c r="AB12" s="169"/>
      <c r="AC12" s="350"/>
      <c r="AD12" s="1179"/>
      <c r="AE12" s="198"/>
      <c r="AF12" s="1179"/>
      <c r="AG12" s="163"/>
      <c r="AH12" s="169"/>
      <c r="AI12" s="169"/>
      <c r="AJ12" s="169"/>
      <c r="AK12" s="169"/>
      <c r="AL12" s="169"/>
      <c r="AM12" s="169"/>
      <c r="AN12" s="169"/>
      <c r="AO12" s="169"/>
      <c r="AP12" s="11"/>
      <c r="AQ12" s="11"/>
      <c r="AR12" s="11"/>
      <c r="AS12" s="11"/>
    </row>
    <row r="13" spans="2:45" ht="12.75" customHeight="1">
      <c r="B13" s="424" t="s">
        <v>10</v>
      </c>
      <c r="C13" s="409" t="s">
        <v>15</v>
      </c>
      <c r="D13" s="488">
        <v>20</v>
      </c>
      <c r="E13" s="525" t="s">
        <v>71</v>
      </c>
      <c r="F13" s="526">
        <v>0.3</v>
      </c>
      <c r="G13" s="561">
        <v>0.3</v>
      </c>
      <c r="H13" s="893"/>
      <c r="I13" s="314"/>
      <c r="J13" s="277"/>
      <c r="K13" s="117" t="s">
        <v>84</v>
      </c>
      <c r="L13" s="305">
        <v>92.59</v>
      </c>
      <c r="M13" s="1487">
        <v>75</v>
      </c>
      <c r="O13" s="1057" t="s">
        <v>123</v>
      </c>
      <c r="P13" s="1079">
        <f>F9</f>
        <v>29.45</v>
      </c>
      <c r="Q13" s="1163">
        <f>G9</f>
        <v>29.45</v>
      </c>
      <c r="S13" s="406" t="s">
        <v>115</v>
      </c>
      <c r="T13" s="1058">
        <f>L20</f>
        <v>5</v>
      </c>
      <c r="U13" s="1158">
        <f>M20</f>
        <v>5</v>
      </c>
      <c r="W13" s="1061" t="s">
        <v>283</v>
      </c>
      <c r="X13" s="1058">
        <f>I21</f>
        <v>0.7</v>
      </c>
      <c r="Y13" s="1165">
        <f>J21</f>
        <v>0.7</v>
      </c>
      <c r="Z13" s="169"/>
      <c r="AA13" s="357"/>
      <c r="AB13" s="169"/>
      <c r="AC13" s="163"/>
      <c r="AD13" s="169"/>
      <c r="AE13" s="198"/>
      <c r="AF13" s="1179"/>
      <c r="AG13" s="163"/>
      <c r="AH13" s="169"/>
      <c r="AI13" s="169"/>
      <c r="AJ13" s="169"/>
      <c r="AK13" s="169"/>
      <c r="AL13" s="169"/>
      <c r="AM13" s="169"/>
      <c r="AN13" s="169"/>
      <c r="AO13" s="169"/>
      <c r="AP13" s="11"/>
      <c r="AQ13" s="11"/>
      <c r="AR13" s="11"/>
      <c r="AS13" s="11"/>
    </row>
    <row r="14" spans="2:45" ht="14.25" customHeight="1" thickBot="1">
      <c r="B14" s="761"/>
      <c r="C14" s="918"/>
      <c r="D14" s="84"/>
      <c r="E14" s="430" t="s">
        <v>105</v>
      </c>
      <c r="F14" s="427">
        <v>61.25</v>
      </c>
      <c r="G14" s="437"/>
      <c r="K14" s="632" t="s">
        <v>271</v>
      </c>
      <c r="L14" s="473">
        <v>0.6</v>
      </c>
      <c r="M14" s="402">
        <v>0.6</v>
      </c>
      <c r="O14" s="1057" t="s">
        <v>176</v>
      </c>
      <c r="P14" s="1058">
        <f>F26</f>
        <v>35</v>
      </c>
      <c r="Q14" s="1157">
        <f>G26</f>
        <v>35</v>
      </c>
      <c r="S14" s="1062" t="s">
        <v>430</v>
      </c>
      <c r="T14" s="1063">
        <f>U14/1000/0.04</f>
        <v>8.3499999999999991E-2</v>
      </c>
      <c r="U14" s="1161">
        <f>M19</f>
        <v>3.34</v>
      </c>
      <c r="W14" s="1061" t="s">
        <v>431</v>
      </c>
      <c r="X14" s="1058">
        <f>F18</f>
        <v>21.25</v>
      </c>
      <c r="Y14" s="1165">
        <f>G18</f>
        <v>17</v>
      </c>
      <c r="Z14" s="169"/>
      <c r="AA14" s="357"/>
      <c r="AB14" s="169"/>
      <c r="AC14" s="347"/>
      <c r="AD14" s="1179"/>
      <c r="AE14" s="198"/>
      <c r="AF14" s="1179"/>
      <c r="AG14" s="163"/>
      <c r="AH14" s="169"/>
      <c r="AI14" s="180"/>
      <c r="AJ14" s="169"/>
      <c r="AK14" s="169"/>
      <c r="AL14" s="169"/>
      <c r="AM14" s="169"/>
      <c r="AN14" s="169"/>
      <c r="AO14" s="169"/>
      <c r="AP14" s="11"/>
      <c r="AQ14" s="11"/>
      <c r="AR14" s="11"/>
      <c r="AS14" s="11"/>
    </row>
    <row r="15" spans="2:45" ht="12.75" customHeight="1" thickBot="1">
      <c r="B15" s="761"/>
      <c r="C15" s="919"/>
      <c r="D15" s="84"/>
      <c r="E15" s="713" t="s">
        <v>684</v>
      </c>
      <c r="F15" s="711"/>
      <c r="G15" s="712"/>
      <c r="H15" s="47"/>
      <c r="I15" s="47"/>
      <c r="J15" s="47"/>
      <c r="K15" s="315" t="s">
        <v>273</v>
      </c>
      <c r="L15" s="733">
        <v>2.5</v>
      </c>
      <c r="M15" s="446">
        <v>2.5</v>
      </c>
      <c r="O15" s="430" t="s">
        <v>61</v>
      </c>
      <c r="P15" s="1058">
        <f>F19</f>
        <v>21.4</v>
      </c>
      <c r="Q15" s="1157">
        <f>G19</f>
        <v>16.100000000000001</v>
      </c>
      <c r="S15" s="406" t="s">
        <v>67</v>
      </c>
      <c r="T15" s="1058">
        <f>F11+I11+I17</f>
        <v>10.24</v>
      </c>
      <c r="U15" s="1158">
        <f>J17+J11+G11</f>
        <v>10.239999999999998</v>
      </c>
      <c r="W15" s="1061" t="s">
        <v>112</v>
      </c>
      <c r="X15" s="1058">
        <f>F21+L17+L26</f>
        <v>25.599</v>
      </c>
      <c r="Y15" s="1165">
        <f>G21+M17+M26</f>
        <v>20.3</v>
      </c>
      <c r="Z15" s="169"/>
      <c r="AA15" s="357"/>
      <c r="AB15" s="1184"/>
      <c r="AC15" s="198"/>
      <c r="AD15" s="1179"/>
      <c r="AE15" s="198"/>
      <c r="AF15" s="169"/>
      <c r="AG15" s="201"/>
      <c r="AH15" s="169"/>
      <c r="AI15" s="180"/>
      <c r="AJ15" s="169"/>
      <c r="AK15" s="169"/>
      <c r="AL15" s="169"/>
      <c r="AM15" s="169"/>
      <c r="AN15" s="169"/>
      <c r="AO15" s="169"/>
      <c r="AP15" s="11"/>
      <c r="AQ15" s="11"/>
      <c r="AR15" s="11"/>
      <c r="AS15" s="11"/>
    </row>
    <row r="16" spans="2:45" ht="15" thickBot="1">
      <c r="B16" s="762"/>
      <c r="C16" s="920"/>
      <c r="D16" s="496"/>
      <c r="E16" s="716" t="s">
        <v>150</v>
      </c>
      <c r="F16" s="435" t="s">
        <v>151</v>
      </c>
      <c r="G16" s="436" t="s">
        <v>152</v>
      </c>
      <c r="H16" s="714" t="s">
        <v>150</v>
      </c>
      <c r="I16" s="435" t="s">
        <v>151</v>
      </c>
      <c r="J16" s="584" t="s">
        <v>152</v>
      </c>
      <c r="K16" s="315" t="s">
        <v>232</v>
      </c>
      <c r="L16" s="427">
        <v>3.2</v>
      </c>
      <c r="M16" s="400">
        <v>3.2</v>
      </c>
      <c r="O16" s="1052" t="s">
        <v>248</v>
      </c>
      <c r="P16" s="1064">
        <f>X18</f>
        <v>220.21899999999999</v>
      </c>
      <c r="Q16" s="1160">
        <f>Y18</f>
        <v>159</v>
      </c>
      <c r="S16" s="406" t="s">
        <v>214</v>
      </c>
      <c r="T16" s="1058">
        <f>I9</f>
        <v>5</v>
      </c>
      <c r="U16" s="1158">
        <f>J9</f>
        <v>5</v>
      </c>
      <c r="W16" s="1061" t="s">
        <v>88</v>
      </c>
      <c r="X16" s="1064">
        <f>F20+L18</f>
        <v>35</v>
      </c>
      <c r="Y16" s="1165">
        <f>G20+M18</f>
        <v>28</v>
      </c>
      <c r="Z16" s="169"/>
      <c r="AA16" s="357"/>
      <c r="AB16" s="1184"/>
      <c r="AC16" s="198"/>
      <c r="AD16" s="1179"/>
      <c r="AE16" s="198"/>
      <c r="AF16" s="1179"/>
      <c r="AG16" s="169"/>
      <c r="AH16" s="169"/>
      <c r="AI16" s="184"/>
      <c r="AJ16" s="169"/>
      <c r="AK16" s="169"/>
      <c r="AL16" s="169"/>
      <c r="AM16" s="169"/>
      <c r="AN16" s="169"/>
      <c r="AO16" s="169"/>
      <c r="AP16" s="11"/>
      <c r="AQ16" s="11"/>
      <c r="AR16" s="11"/>
      <c r="AS16" s="11"/>
    </row>
    <row r="17" spans="2:45" ht="15.6">
      <c r="B17" s="760"/>
      <c r="C17" s="750" t="s">
        <v>234</v>
      </c>
      <c r="D17" s="64"/>
      <c r="E17" s="449" t="s">
        <v>96</v>
      </c>
      <c r="F17" s="205">
        <v>40</v>
      </c>
      <c r="G17" s="236">
        <v>32</v>
      </c>
      <c r="H17" s="202" t="s">
        <v>67</v>
      </c>
      <c r="I17" s="397">
        <v>0.94</v>
      </c>
      <c r="J17" s="330">
        <v>0.94</v>
      </c>
      <c r="K17" s="315" t="s">
        <v>91</v>
      </c>
      <c r="L17" s="427">
        <v>12.429</v>
      </c>
      <c r="M17" s="446">
        <v>9.3000000000000007</v>
      </c>
      <c r="O17" s="1057" t="s">
        <v>432</v>
      </c>
      <c r="P17" s="1067">
        <f>D23</f>
        <v>200</v>
      </c>
      <c r="Q17" s="1068">
        <f>D23</f>
        <v>200</v>
      </c>
      <c r="S17" s="406" t="s">
        <v>71</v>
      </c>
      <c r="T17" s="1058">
        <f>F13+I19+L21+L29</f>
        <v>1.5499999999999998</v>
      </c>
      <c r="U17" s="1158">
        <f>J19+M29+M21+G13</f>
        <v>1.55</v>
      </c>
      <c r="W17" s="1061" t="s">
        <v>96</v>
      </c>
      <c r="X17" s="1058">
        <f>F17</f>
        <v>40</v>
      </c>
      <c r="Y17" s="1166">
        <f>G17</f>
        <v>32</v>
      </c>
      <c r="Z17" s="169"/>
      <c r="AA17" s="357"/>
      <c r="AB17" s="1183"/>
      <c r="AC17" s="198"/>
      <c r="AD17" s="169"/>
      <c r="AE17" s="198"/>
      <c r="AF17" s="169"/>
      <c r="AG17" s="169"/>
      <c r="AH17" s="169"/>
      <c r="AI17" s="187"/>
      <c r="AJ17" s="169"/>
      <c r="AK17" s="169"/>
      <c r="AL17" s="169"/>
      <c r="AM17" s="169"/>
      <c r="AN17" s="169"/>
      <c r="AO17" s="169"/>
      <c r="AP17" s="11"/>
      <c r="AQ17" s="11"/>
      <c r="AR17" s="11"/>
      <c r="AS17" s="11"/>
    </row>
    <row r="18" spans="2:45">
      <c r="B18" s="1754" t="s">
        <v>193</v>
      </c>
      <c r="C18" s="1113" t="s">
        <v>686</v>
      </c>
      <c r="D18" s="1755">
        <v>200</v>
      </c>
      <c r="E18" s="327" t="s">
        <v>145</v>
      </c>
      <c r="F18" s="397">
        <v>21.25</v>
      </c>
      <c r="G18" s="330">
        <v>17</v>
      </c>
      <c r="H18" s="445" t="s">
        <v>109</v>
      </c>
      <c r="I18" s="397">
        <v>8.0000000000000002E-3</v>
      </c>
      <c r="J18" s="330">
        <v>8.0000000000000002E-3</v>
      </c>
      <c r="K18" s="430" t="s">
        <v>88</v>
      </c>
      <c r="L18" s="432">
        <v>25</v>
      </c>
      <c r="M18" s="549">
        <v>20</v>
      </c>
      <c r="O18" s="1066" t="s">
        <v>434</v>
      </c>
      <c r="P18" s="1053">
        <f>L13</f>
        <v>92.59</v>
      </c>
      <c r="Q18" s="1055">
        <f>M13</f>
        <v>75</v>
      </c>
      <c r="S18" s="406" t="s">
        <v>215</v>
      </c>
      <c r="T18" s="1069">
        <f>L15</f>
        <v>2.5</v>
      </c>
      <c r="U18" s="1158">
        <f>M15</f>
        <v>2.5</v>
      </c>
      <c r="W18" s="1070" t="s">
        <v>433</v>
      </c>
      <c r="X18" s="1071">
        <f>SUM(X11:X17)</f>
        <v>220.21899999999999</v>
      </c>
      <c r="Y18" s="1167">
        <f>SUM(Y11:Y17)</f>
        <v>159</v>
      </c>
      <c r="Z18" s="169"/>
      <c r="AA18" s="974"/>
      <c r="AB18" s="1179"/>
      <c r="AC18" s="198"/>
      <c r="AD18" s="169"/>
      <c r="AE18" s="198"/>
      <c r="AF18" s="169"/>
      <c r="AG18" s="169"/>
      <c r="AH18" s="169"/>
      <c r="AI18" s="180"/>
      <c r="AJ18" s="169"/>
      <c r="AK18" s="169"/>
      <c r="AL18" s="169"/>
      <c r="AM18" s="169"/>
      <c r="AN18" s="169"/>
      <c r="AO18" s="169"/>
      <c r="AP18" s="11"/>
      <c r="AQ18" s="11"/>
      <c r="AR18" s="11"/>
      <c r="AS18" s="11"/>
    </row>
    <row r="19" spans="2:45">
      <c r="B19" s="1756"/>
      <c r="C19" s="1410" t="s">
        <v>685</v>
      </c>
      <c r="D19" s="1757"/>
      <c r="E19" s="327" t="s">
        <v>61</v>
      </c>
      <c r="F19" s="397">
        <v>21.4</v>
      </c>
      <c r="G19" s="330">
        <v>16.100000000000001</v>
      </c>
      <c r="H19" s="445" t="s">
        <v>71</v>
      </c>
      <c r="I19" s="397">
        <v>0.4</v>
      </c>
      <c r="J19" s="330">
        <v>0.4</v>
      </c>
      <c r="K19" s="430" t="s">
        <v>272</v>
      </c>
      <c r="L19" s="850" t="s">
        <v>735</v>
      </c>
      <c r="M19" s="1488">
        <v>3.34</v>
      </c>
      <c r="O19" s="1057" t="s">
        <v>78</v>
      </c>
      <c r="P19" s="1079">
        <f>F10+I10</f>
        <v>305</v>
      </c>
      <c r="Q19" s="1158">
        <f>J10+G10</f>
        <v>305</v>
      </c>
      <c r="S19" s="406" t="s">
        <v>435</v>
      </c>
      <c r="T19" s="1058">
        <f>I18+L27</f>
        <v>8.3000000000000001E-3</v>
      </c>
      <c r="U19" s="1158">
        <f>J18+M27</f>
        <v>8.3000000000000001E-3</v>
      </c>
      <c r="Y19" s="84"/>
      <c r="Z19" s="169"/>
      <c r="AA19" s="198"/>
      <c r="AB19" s="163"/>
      <c r="AC19" s="169"/>
      <c r="AD19" s="169"/>
      <c r="AE19" s="198"/>
      <c r="AF19" s="169"/>
      <c r="AG19" s="169"/>
      <c r="AH19" s="169"/>
      <c r="AI19" s="169"/>
      <c r="AJ19" s="169"/>
      <c r="AK19" s="169"/>
      <c r="AL19" s="169"/>
      <c r="AM19" s="169"/>
      <c r="AN19" s="169"/>
      <c r="AO19" s="169"/>
      <c r="AP19" s="11"/>
      <c r="AQ19" s="11"/>
      <c r="AR19" s="11"/>
      <c r="AS19" s="11"/>
    </row>
    <row r="20" spans="2:45" ht="12.75" customHeight="1">
      <c r="B20" s="773" t="s">
        <v>264</v>
      </c>
      <c r="C20" s="1508" t="s">
        <v>523</v>
      </c>
      <c r="D20" s="581" t="s">
        <v>718</v>
      </c>
      <c r="E20" s="327" t="s">
        <v>88</v>
      </c>
      <c r="F20" s="397">
        <v>10</v>
      </c>
      <c r="G20" s="330">
        <v>8</v>
      </c>
      <c r="H20" s="445" t="s">
        <v>105</v>
      </c>
      <c r="I20" s="397">
        <v>160</v>
      </c>
      <c r="J20" s="330">
        <v>160</v>
      </c>
      <c r="K20" s="315" t="s">
        <v>93</v>
      </c>
      <c r="L20" s="783">
        <v>5</v>
      </c>
      <c r="M20" s="549">
        <v>5</v>
      </c>
      <c r="S20" s="668" t="s">
        <v>140</v>
      </c>
      <c r="T20" s="1073">
        <f>L22</f>
        <v>9.5</v>
      </c>
      <c r="U20" s="1162">
        <f>M22</f>
        <v>9.5</v>
      </c>
      <c r="Y20" s="84"/>
      <c r="Z20" s="169"/>
      <c r="AA20" s="198"/>
      <c r="AB20" s="169"/>
      <c r="AC20" s="169"/>
      <c r="AD20" s="169"/>
      <c r="AE20" s="163"/>
      <c r="AF20" s="1183"/>
      <c r="AG20" s="169"/>
      <c r="AH20" s="169"/>
      <c r="AI20" s="180"/>
      <c r="AJ20" s="169"/>
      <c r="AK20" s="169"/>
      <c r="AL20" s="169"/>
      <c r="AM20" s="169"/>
      <c r="AN20" s="169"/>
      <c r="AO20" s="169"/>
      <c r="AP20" s="11"/>
      <c r="AQ20" s="11"/>
      <c r="AR20" s="11"/>
      <c r="AS20" s="11"/>
    </row>
    <row r="21" spans="2:45" ht="14.25" customHeight="1" thickBot="1">
      <c r="B21" s="420" t="s">
        <v>265</v>
      </c>
      <c r="C21" s="947" t="s">
        <v>746</v>
      </c>
      <c r="D21" s="690"/>
      <c r="E21" s="327" t="s">
        <v>192</v>
      </c>
      <c r="F21" s="397">
        <v>9.6</v>
      </c>
      <c r="G21" s="330">
        <v>8</v>
      </c>
      <c r="H21" s="409" t="s">
        <v>283</v>
      </c>
      <c r="I21" s="427">
        <v>0.7</v>
      </c>
      <c r="J21" s="472">
        <v>0.7</v>
      </c>
      <c r="K21" s="315" t="s">
        <v>71</v>
      </c>
      <c r="L21" s="464">
        <v>0.7</v>
      </c>
      <c r="M21" s="465">
        <v>0.7</v>
      </c>
      <c r="O21" s="67"/>
      <c r="P21" s="35"/>
      <c r="Q21" s="35"/>
      <c r="R21" s="35"/>
      <c r="S21" s="35"/>
      <c r="T21" s="35"/>
      <c r="U21" s="35"/>
      <c r="V21" s="35"/>
      <c r="W21" s="35"/>
      <c r="X21" s="35"/>
      <c r="Y21" s="87"/>
      <c r="Z21" s="169"/>
      <c r="AA21" s="169"/>
      <c r="AB21" s="169"/>
      <c r="AC21" s="169"/>
      <c r="AD21" s="169"/>
      <c r="AE21" s="163"/>
      <c r="AF21" s="169"/>
      <c r="AG21" s="169"/>
      <c r="AH21" s="169"/>
      <c r="AI21" s="169"/>
      <c r="AJ21" s="169"/>
      <c r="AK21" s="169"/>
      <c r="AL21" s="169"/>
      <c r="AM21" s="169"/>
      <c r="AN21" s="169"/>
      <c r="AO21" s="169"/>
    </row>
    <row r="22" spans="2:45" ht="13.5" customHeight="1">
      <c r="B22" s="422" t="s">
        <v>266</v>
      </c>
      <c r="C22" s="441" t="s">
        <v>267</v>
      </c>
      <c r="D22" s="495" t="s">
        <v>548</v>
      </c>
      <c r="E22" s="1752" t="s">
        <v>106</v>
      </c>
      <c r="F22" s="434">
        <v>4</v>
      </c>
      <c r="G22" s="717">
        <v>4</v>
      </c>
      <c r="H22" s="586"/>
      <c r="K22" s="315" t="s">
        <v>402</v>
      </c>
      <c r="L22" s="464">
        <v>9.5</v>
      </c>
      <c r="M22" s="465">
        <v>9.5</v>
      </c>
      <c r="Z22" s="169"/>
      <c r="AA22" s="169"/>
      <c r="AB22" s="229"/>
      <c r="AC22" s="22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</row>
    <row r="23" spans="2:45" ht="12.75" customHeight="1" thickBot="1">
      <c r="B23" s="424" t="s">
        <v>9</v>
      </c>
      <c r="C23" s="409" t="s">
        <v>229</v>
      </c>
      <c r="D23" s="488">
        <v>200</v>
      </c>
      <c r="E23" s="1752" t="s">
        <v>135</v>
      </c>
      <c r="F23" s="404">
        <v>6</v>
      </c>
      <c r="G23" s="717">
        <v>6</v>
      </c>
      <c r="H23" s="118"/>
      <c r="I23" s="718"/>
      <c r="J23" s="11"/>
      <c r="K23" s="785" t="s">
        <v>274</v>
      </c>
      <c r="L23" s="748">
        <v>10.35</v>
      </c>
      <c r="M23" s="561"/>
      <c r="AA23" s="169"/>
      <c r="AB23" s="206"/>
      <c r="AC23" s="206"/>
      <c r="AD23" s="169"/>
      <c r="AE23" s="169"/>
      <c r="AF23" s="169"/>
      <c r="AG23" s="169"/>
      <c r="AH23" s="169"/>
      <c r="AI23" s="169"/>
      <c r="AJ23" s="169"/>
      <c r="AK23" s="169"/>
      <c r="AL23" s="169"/>
      <c r="AM23" s="169"/>
      <c r="AN23" s="169"/>
      <c r="AO23" s="169"/>
    </row>
    <row r="24" spans="2:45" ht="15" thickBot="1">
      <c r="B24" s="424" t="s">
        <v>10</v>
      </c>
      <c r="C24" s="409" t="s">
        <v>11</v>
      </c>
      <c r="D24" s="488">
        <v>30</v>
      </c>
      <c r="E24" s="743" t="s">
        <v>85</v>
      </c>
      <c r="F24" s="47"/>
      <c r="G24" s="47"/>
      <c r="H24" s="217" t="s">
        <v>268</v>
      </c>
      <c r="I24" s="720"/>
      <c r="J24" s="47"/>
      <c r="K24" s="315" t="s">
        <v>124</v>
      </c>
      <c r="L24" s="427">
        <v>3.48</v>
      </c>
      <c r="M24" s="437">
        <v>3.48</v>
      </c>
      <c r="AA24" s="169"/>
      <c r="AB24" s="206"/>
      <c r="AC24" s="225"/>
      <c r="AD24" s="169"/>
      <c r="AE24" s="169"/>
      <c r="AF24" s="169"/>
      <c r="AG24" s="169"/>
      <c r="AH24" s="169"/>
      <c r="AI24" s="169"/>
      <c r="AJ24" s="169"/>
      <c r="AK24" s="169"/>
      <c r="AL24" s="169"/>
      <c r="AM24" s="169"/>
      <c r="AN24" s="169"/>
      <c r="AO24" s="169"/>
    </row>
    <row r="25" spans="2:45" ht="15" thickBot="1">
      <c r="B25" s="424" t="s">
        <v>10</v>
      </c>
      <c r="C25" s="409" t="s">
        <v>15</v>
      </c>
      <c r="D25" s="488">
        <v>20</v>
      </c>
      <c r="E25" s="714" t="s">
        <v>150</v>
      </c>
      <c r="F25" s="435" t="s">
        <v>151</v>
      </c>
      <c r="G25" s="719" t="s">
        <v>152</v>
      </c>
      <c r="H25" s="716" t="s">
        <v>150</v>
      </c>
      <c r="I25" s="435" t="s">
        <v>151</v>
      </c>
      <c r="J25" s="784" t="s">
        <v>152</v>
      </c>
      <c r="K25" s="430" t="s">
        <v>142</v>
      </c>
      <c r="L25" s="427">
        <v>1.04</v>
      </c>
      <c r="M25" s="437">
        <v>1.04</v>
      </c>
      <c r="AA25" s="169"/>
      <c r="AB25" s="225"/>
      <c r="AC25" s="225"/>
      <c r="AD25" s="169"/>
      <c r="AE25" s="169"/>
      <c r="AF25" s="169"/>
      <c r="AG25" s="169"/>
      <c r="AH25" s="169"/>
      <c r="AI25" s="169"/>
      <c r="AJ25" s="169"/>
      <c r="AK25" s="169"/>
      <c r="AL25" s="169"/>
      <c r="AM25" s="169"/>
      <c r="AN25" s="169"/>
      <c r="AO25" s="169"/>
    </row>
    <row r="26" spans="2:45">
      <c r="B26" s="73"/>
      <c r="C26" s="919"/>
      <c r="D26" s="84"/>
      <c r="E26" s="1753" t="s">
        <v>85</v>
      </c>
      <c r="F26" s="203">
        <v>35</v>
      </c>
      <c r="G26" s="917">
        <v>35</v>
      </c>
      <c r="H26" s="202" t="s">
        <v>269</v>
      </c>
      <c r="I26" s="721"/>
      <c r="J26" s="722"/>
      <c r="K26" s="430" t="s">
        <v>192</v>
      </c>
      <c r="L26" s="427">
        <v>3.57</v>
      </c>
      <c r="M26" s="443">
        <v>3</v>
      </c>
      <c r="AA26" s="169"/>
      <c r="AB26" s="225"/>
      <c r="AC26" s="225"/>
      <c r="AD26" s="169"/>
      <c r="AE26" s="169"/>
      <c r="AF26" s="169"/>
      <c r="AG26" s="169"/>
      <c r="AH26" s="169"/>
      <c r="AI26" s="169"/>
      <c r="AJ26" s="169"/>
      <c r="AK26" s="169"/>
      <c r="AL26" s="169"/>
      <c r="AM26" s="169"/>
      <c r="AN26" s="169"/>
      <c r="AO26" s="169"/>
    </row>
    <row r="27" spans="2:45" ht="18.75" customHeight="1">
      <c r="B27" s="73"/>
      <c r="C27" s="919"/>
      <c r="D27" s="84"/>
      <c r="E27" s="327" t="s">
        <v>106</v>
      </c>
      <c r="F27" s="397">
        <v>5</v>
      </c>
      <c r="G27" s="385">
        <v>5</v>
      </c>
      <c r="H27" s="482" t="s">
        <v>270</v>
      </c>
      <c r="I27" s="427">
        <v>91.67</v>
      </c>
      <c r="J27" s="428">
        <v>55</v>
      </c>
      <c r="K27" s="315" t="s">
        <v>134</v>
      </c>
      <c r="L27" s="427">
        <v>2.9999999999999997E-4</v>
      </c>
      <c r="M27" s="437">
        <v>2.9999999999999997E-4</v>
      </c>
      <c r="O27" s="625"/>
      <c r="P27" s="162"/>
      <c r="Q27" s="232"/>
      <c r="AA27" s="169"/>
      <c r="AB27" s="225"/>
      <c r="AC27" s="977"/>
      <c r="AD27" s="169"/>
      <c r="AE27" s="169"/>
      <c r="AF27" s="169"/>
      <c r="AG27" s="169"/>
      <c r="AH27" s="169"/>
      <c r="AI27" s="169"/>
      <c r="AJ27" s="169"/>
      <c r="AK27" s="169"/>
      <c r="AL27" s="169"/>
      <c r="AM27" s="169"/>
      <c r="AN27" s="169"/>
      <c r="AO27" s="169"/>
    </row>
    <row r="28" spans="2:45" ht="14.25" customHeight="1">
      <c r="B28" s="73"/>
      <c r="C28" s="919"/>
      <c r="D28" s="84"/>
      <c r="H28" s="118"/>
      <c r="I28" s="11"/>
      <c r="J28" s="84"/>
      <c r="K28" s="430" t="s">
        <v>106</v>
      </c>
      <c r="L28" s="427">
        <v>0.3</v>
      </c>
      <c r="M28" s="443">
        <v>0.3</v>
      </c>
      <c r="O28" s="625"/>
      <c r="P28" s="162"/>
      <c r="Q28" s="232"/>
      <c r="AA28" s="169"/>
      <c r="AB28" s="977"/>
      <c r="AC28" s="977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  <c r="AO28" s="169"/>
    </row>
    <row r="29" spans="2:45" ht="15" customHeight="1" thickBot="1">
      <c r="B29" s="67"/>
      <c r="C29" s="920"/>
      <c r="D29" s="87"/>
      <c r="E29" s="35"/>
      <c r="F29" s="35"/>
      <c r="G29" s="35"/>
      <c r="H29" s="837"/>
      <c r="I29" s="35"/>
      <c r="J29" s="87"/>
      <c r="K29" s="333" t="s">
        <v>71</v>
      </c>
      <c r="L29" s="447">
        <v>0.15</v>
      </c>
      <c r="M29" s="448">
        <v>0.15</v>
      </c>
      <c r="O29" s="625"/>
      <c r="P29" s="162"/>
      <c r="Q29" s="232"/>
      <c r="AA29" s="169"/>
      <c r="AB29" s="169"/>
      <c r="AC29" s="360"/>
      <c r="AD29" s="169"/>
      <c r="AE29" s="169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</row>
    <row r="30" spans="2:45" ht="16.5" customHeight="1" thickBot="1">
      <c r="B30" s="1486" t="s">
        <v>254</v>
      </c>
      <c r="C30" s="197"/>
      <c r="O30" s="11"/>
      <c r="P30" s="11"/>
      <c r="Q30" s="11"/>
      <c r="AA30" s="354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</row>
    <row r="31" spans="2:45" ht="15" customHeight="1" thickBot="1">
      <c r="B31" s="1483" t="s">
        <v>547</v>
      </c>
      <c r="C31" s="176"/>
      <c r="D31" s="453"/>
      <c r="E31" s="213" t="s">
        <v>557</v>
      </c>
      <c r="F31" s="190"/>
      <c r="G31" s="190"/>
      <c r="H31" s="810" t="s">
        <v>743</v>
      </c>
      <c r="I31" s="47"/>
      <c r="J31" s="47"/>
      <c r="K31" s="456" t="s">
        <v>277</v>
      </c>
      <c r="L31" s="47"/>
      <c r="M31" s="58"/>
      <c r="O31" s="170"/>
      <c r="P31" s="171"/>
      <c r="Q31" s="230"/>
      <c r="AA31" s="339"/>
      <c r="AB31" s="339"/>
      <c r="AC31" s="169"/>
      <c r="AD31" s="355"/>
      <c r="AE31" s="169"/>
      <c r="AF31" s="169"/>
      <c r="AG31" s="155"/>
      <c r="AH31" s="169"/>
      <c r="AI31" s="169"/>
      <c r="AJ31" s="169"/>
      <c r="AK31" s="169"/>
      <c r="AL31" s="169"/>
      <c r="AM31" s="169"/>
      <c r="AN31" s="169"/>
      <c r="AO31" s="169"/>
    </row>
    <row r="32" spans="2:45" ht="13.5" customHeight="1" thickBot="1">
      <c r="B32" s="70"/>
      <c r="C32" s="921" t="s">
        <v>346</v>
      </c>
      <c r="D32" s="214"/>
      <c r="E32" s="388" t="s">
        <v>150</v>
      </c>
      <c r="F32" s="261" t="s">
        <v>151</v>
      </c>
      <c r="G32" s="307" t="s">
        <v>152</v>
      </c>
      <c r="H32" s="457" t="s">
        <v>150</v>
      </c>
      <c r="I32" s="113" t="s">
        <v>151</v>
      </c>
      <c r="J32" s="222" t="s">
        <v>152</v>
      </c>
      <c r="K32" s="457" t="s">
        <v>150</v>
      </c>
      <c r="L32" s="113" t="s">
        <v>151</v>
      </c>
      <c r="M32" s="222" t="s">
        <v>152</v>
      </c>
      <c r="O32" s="170"/>
      <c r="P32" s="627"/>
      <c r="Q32" s="628"/>
      <c r="AA32" s="174"/>
      <c r="AB32" s="169"/>
      <c r="AC32" s="198"/>
      <c r="AD32" s="169"/>
      <c r="AE32" s="198"/>
      <c r="AF32" s="169"/>
      <c r="AG32" s="167"/>
      <c r="AH32" s="169"/>
      <c r="AI32" s="169"/>
      <c r="AJ32" s="169"/>
      <c r="AK32" s="169"/>
      <c r="AL32" s="169"/>
      <c r="AM32" s="169"/>
      <c r="AN32" s="169"/>
      <c r="AO32" s="169"/>
    </row>
    <row r="33" spans="1:55">
      <c r="B33" s="421" t="s">
        <v>24</v>
      </c>
      <c r="C33" s="487" t="s">
        <v>739</v>
      </c>
      <c r="D33" s="860" t="s">
        <v>358</v>
      </c>
      <c r="E33" s="207" t="s">
        <v>356</v>
      </c>
      <c r="F33" s="215">
        <v>30</v>
      </c>
      <c r="G33" s="306">
        <v>30</v>
      </c>
      <c r="H33" s="724" t="s">
        <v>357</v>
      </c>
      <c r="I33" s="208">
        <v>105.6</v>
      </c>
      <c r="J33" s="224">
        <v>59.2</v>
      </c>
      <c r="K33" s="1924" t="s">
        <v>124</v>
      </c>
      <c r="L33" s="395">
        <v>5</v>
      </c>
      <c r="M33" s="746">
        <v>5</v>
      </c>
      <c r="AA33" s="174"/>
      <c r="AB33" s="1179"/>
      <c r="AC33" s="198"/>
      <c r="AD33" s="169"/>
      <c r="AE33" s="198"/>
      <c r="AF33" s="169"/>
      <c r="AG33" s="167"/>
      <c r="AH33" s="169"/>
      <c r="AI33" s="169"/>
      <c r="AJ33" s="169"/>
      <c r="AK33" s="169"/>
      <c r="AL33" s="169"/>
      <c r="AM33" s="169"/>
      <c r="AN33" s="169"/>
      <c r="AO33" s="169"/>
    </row>
    <row r="34" spans="1:55" ht="15" customHeight="1">
      <c r="B34" s="421" t="s">
        <v>354</v>
      </c>
      <c r="C34" s="922" t="s">
        <v>355</v>
      </c>
      <c r="D34" s="861" t="s">
        <v>551</v>
      </c>
      <c r="E34" s="317" t="s">
        <v>106</v>
      </c>
      <c r="F34" s="399">
        <v>5</v>
      </c>
      <c r="G34" s="330">
        <v>5</v>
      </c>
      <c r="H34" s="315" t="s">
        <v>232</v>
      </c>
      <c r="I34" s="427">
        <v>15.4</v>
      </c>
      <c r="J34" s="437">
        <v>15.4</v>
      </c>
      <c r="K34" s="445" t="s">
        <v>86</v>
      </c>
      <c r="L34" s="397">
        <v>1</v>
      </c>
      <c r="M34" s="400">
        <v>1</v>
      </c>
      <c r="AA34" s="357"/>
      <c r="AB34" s="1180"/>
      <c r="AC34" s="198"/>
      <c r="AD34" s="169"/>
      <c r="AE34" s="198"/>
      <c r="AF34" s="169"/>
      <c r="AG34" s="167"/>
      <c r="AH34" s="169"/>
      <c r="AI34" s="169"/>
      <c r="AJ34" s="169"/>
      <c r="AK34" s="169"/>
      <c r="AL34" s="169"/>
      <c r="AM34" s="169"/>
      <c r="AN34" s="169"/>
      <c r="AO34" s="169"/>
    </row>
    <row r="35" spans="1:55" ht="13.5" customHeight="1">
      <c r="B35" s="527" t="s">
        <v>144</v>
      </c>
      <c r="C35" s="668" t="s">
        <v>263</v>
      </c>
      <c r="D35" s="862"/>
      <c r="E35" s="317" t="s">
        <v>105</v>
      </c>
      <c r="F35" s="399">
        <v>54</v>
      </c>
      <c r="G35" s="330"/>
      <c r="H35" s="317" t="s">
        <v>104</v>
      </c>
      <c r="I35" s="473">
        <v>10.74</v>
      </c>
      <c r="J35" s="443">
        <v>10.74</v>
      </c>
      <c r="K35" s="327" t="s">
        <v>279</v>
      </c>
      <c r="L35" s="397">
        <v>1.5</v>
      </c>
      <c r="M35" s="400">
        <v>1.5</v>
      </c>
      <c r="AA35" s="357"/>
      <c r="AB35" s="1181"/>
      <c r="AC35" s="198"/>
      <c r="AD35" s="169"/>
      <c r="AE35" s="198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</row>
    <row r="36" spans="1:55" ht="15" thickBot="1">
      <c r="B36" s="424" t="s">
        <v>546</v>
      </c>
      <c r="C36" s="406" t="s">
        <v>545</v>
      </c>
      <c r="D36" s="886">
        <v>200</v>
      </c>
      <c r="E36" s="433" t="s">
        <v>108</v>
      </c>
      <c r="F36" s="728">
        <v>0.41</v>
      </c>
      <c r="G36" s="729">
        <v>0.41</v>
      </c>
      <c r="H36" s="317" t="s">
        <v>125</v>
      </c>
      <c r="I36" s="577" t="s">
        <v>742</v>
      </c>
      <c r="J36" s="437">
        <v>3</v>
      </c>
      <c r="K36" s="327" t="s">
        <v>105</v>
      </c>
      <c r="L36" s="397">
        <v>15</v>
      </c>
      <c r="M36" s="400">
        <v>15</v>
      </c>
      <c r="AA36" s="174"/>
      <c r="AB36" s="169"/>
      <c r="AC36" s="198"/>
      <c r="AD36" s="1179"/>
      <c r="AE36" s="198"/>
      <c r="AF36" s="169"/>
      <c r="AG36" s="163"/>
      <c r="AH36" s="169"/>
      <c r="AI36" s="169"/>
      <c r="AJ36" s="169"/>
      <c r="AK36" s="169"/>
      <c r="AL36" s="169"/>
      <c r="AM36" s="169"/>
      <c r="AN36" s="169"/>
      <c r="AO36" s="169"/>
    </row>
    <row r="37" spans="1:55" ht="16.2" thickBot="1">
      <c r="B37" s="424" t="s">
        <v>10</v>
      </c>
      <c r="C37" s="409" t="s">
        <v>11</v>
      </c>
      <c r="D37" s="489">
        <v>30</v>
      </c>
      <c r="E37" s="1491" t="s">
        <v>285</v>
      </c>
      <c r="F37" s="1492"/>
      <c r="G37" s="1493"/>
      <c r="H37" s="403" t="s">
        <v>91</v>
      </c>
      <c r="I37" s="526">
        <v>8.3870000000000005</v>
      </c>
      <c r="J37" s="471">
        <v>7.06</v>
      </c>
      <c r="K37" s="327" t="s">
        <v>395</v>
      </c>
      <c r="L37" s="397">
        <v>4.0000000000000002E-4</v>
      </c>
      <c r="M37" s="400">
        <v>4.0000000000000002E-4</v>
      </c>
      <c r="O37" s="1045" t="s">
        <v>218</v>
      </c>
      <c r="P37" s="1046"/>
      <c r="Q37" s="1046"/>
      <c r="R37" s="456"/>
      <c r="S37" s="47"/>
      <c r="T37" s="47"/>
      <c r="U37" s="47"/>
      <c r="V37" s="47"/>
      <c r="W37" s="47"/>
      <c r="X37" s="47"/>
      <c r="Y37" s="58"/>
      <c r="Z37" s="169"/>
      <c r="AA37" s="357"/>
      <c r="AB37" s="169"/>
      <c r="AC37" s="163"/>
      <c r="AD37" s="169"/>
      <c r="AE37" s="198"/>
      <c r="AF37" s="169"/>
      <c r="AG37" s="163"/>
      <c r="AH37" s="169"/>
      <c r="AI37" s="169"/>
      <c r="AJ37" s="169"/>
      <c r="AK37" s="169"/>
      <c r="AL37" s="169"/>
      <c r="AM37" s="169"/>
      <c r="AN37" s="169"/>
      <c r="AO37" s="169"/>
    </row>
    <row r="38" spans="1:55" ht="15" thickBot="1">
      <c r="B38" s="424" t="s">
        <v>10</v>
      </c>
      <c r="C38" s="409" t="s">
        <v>15</v>
      </c>
      <c r="D38" s="489">
        <v>20</v>
      </c>
      <c r="E38" s="430" t="s">
        <v>103</v>
      </c>
      <c r="F38" s="399">
        <v>107.8</v>
      </c>
      <c r="G38" s="330">
        <v>70</v>
      </c>
      <c r="H38" s="403" t="s">
        <v>106</v>
      </c>
      <c r="I38" s="526">
        <v>2.2000000000000002</v>
      </c>
      <c r="J38" s="471">
        <v>2.2000000000000002</v>
      </c>
      <c r="K38" s="1752" t="s">
        <v>71</v>
      </c>
      <c r="L38" s="728">
        <v>0.2</v>
      </c>
      <c r="M38" s="485">
        <v>0.2</v>
      </c>
      <c r="O38" s="1047" t="s">
        <v>150</v>
      </c>
      <c r="P38" s="1074" t="s">
        <v>151</v>
      </c>
      <c r="Q38" s="1075" t="s">
        <v>152</v>
      </c>
      <c r="R38" s="81"/>
      <c r="S38" s="1050" t="s">
        <v>150</v>
      </c>
      <c r="T38" s="1050" t="s">
        <v>151</v>
      </c>
      <c r="U38" s="1051" t="s">
        <v>152</v>
      </c>
      <c r="V38" s="81"/>
      <c r="W38" s="1050" t="s">
        <v>150</v>
      </c>
      <c r="X38" s="1050" t="s">
        <v>151</v>
      </c>
      <c r="Y38" s="1051" t="s">
        <v>152</v>
      </c>
      <c r="Z38" s="169"/>
      <c r="AA38" s="357"/>
      <c r="AB38" s="1180"/>
      <c r="AC38" s="198"/>
      <c r="AD38" s="169"/>
      <c r="AE38" s="198"/>
      <c r="AF38" s="169"/>
      <c r="AG38" s="163"/>
      <c r="AH38" s="169"/>
      <c r="AI38" s="169"/>
      <c r="AJ38" s="169"/>
      <c r="AK38" s="169"/>
      <c r="AL38" s="169"/>
      <c r="AM38" s="169"/>
      <c r="AN38" s="169"/>
      <c r="AO38" s="169"/>
    </row>
    <row r="39" spans="1:55" ht="15" thickBot="1">
      <c r="B39" s="490" t="s">
        <v>13</v>
      </c>
      <c r="C39" s="409" t="s">
        <v>210</v>
      </c>
      <c r="D39" s="488">
        <v>100</v>
      </c>
      <c r="E39" s="73"/>
      <c r="F39" s="169"/>
      <c r="G39" s="169"/>
      <c r="H39" s="317" t="s">
        <v>204</v>
      </c>
      <c r="I39" s="473">
        <v>8</v>
      </c>
      <c r="J39" s="465">
        <v>8</v>
      </c>
      <c r="K39" s="1925" t="s">
        <v>555</v>
      </c>
      <c r="L39" s="47"/>
      <c r="M39" s="58"/>
      <c r="O39" s="1052" t="s">
        <v>247</v>
      </c>
      <c r="P39" s="1053">
        <f>D38+D48</f>
        <v>40</v>
      </c>
      <c r="Q39" s="1164">
        <f>D48+D38</f>
        <v>40</v>
      </c>
      <c r="R39" s="11"/>
      <c r="S39" s="406" t="s">
        <v>115</v>
      </c>
      <c r="T39" s="1058">
        <f>I40+F48+L58</f>
        <v>11.5</v>
      </c>
      <c r="U39" s="1055">
        <f>G48+J40+M58</f>
        <v>11.5</v>
      </c>
      <c r="V39" s="11"/>
      <c r="W39" s="1056" t="s">
        <v>428</v>
      </c>
      <c r="X39" s="159"/>
      <c r="Y39" s="160"/>
      <c r="Z39" s="169"/>
      <c r="AA39" s="357"/>
      <c r="AB39" s="1182"/>
      <c r="AC39" s="198"/>
      <c r="AD39" s="169"/>
      <c r="AE39" s="198"/>
      <c r="AF39" s="169"/>
      <c r="AG39" s="163"/>
      <c r="AH39" s="169"/>
      <c r="AI39" s="169"/>
      <c r="AJ39" s="169"/>
      <c r="AK39" s="169"/>
      <c r="AL39" s="169"/>
      <c r="AM39" s="169"/>
      <c r="AN39" s="169"/>
      <c r="AO39" s="169"/>
    </row>
    <row r="40" spans="1:55" ht="15" thickBot="1">
      <c r="B40" s="67"/>
      <c r="C40" s="920"/>
      <c r="D40" s="35"/>
      <c r="E40" s="455" t="s">
        <v>281</v>
      </c>
      <c r="F40" s="190"/>
      <c r="G40" s="190"/>
      <c r="H40" s="315" t="s">
        <v>115</v>
      </c>
      <c r="I40" s="427">
        <v>4</v>
      </c>
      <c r="J40" s="437">
        <v>4</v>
      </c>
      <c r="K40" s="478" t="s">
        <v>150</v>
      </c>
      <c r="L40" s="113" t="s">
        <v>151</v>
      </c>
      <c r="M40" s="222" t="s">
        <v>152</v>
      </c>
      <c r="O40" s="1057" t="s">
        <v>246</v>
      </c>
      <c r="P40" s="1058">
        <f>I34+D37+D47</f>
        <v>75.400000000000006</v>
      </c>
      <c r="Q40" s="1172">
        <f>J34+D47+D37</f>
        <v>75.400000000000006</v>
      </c>
      <c r="R40" s="11"/>
      <c r="S40" s="1062" t="s">
        <v>430</v>
      </c>
      <c r="T40" s="1077">
        <f>X52</f>
        <v>0.17499999999999999</v>
      </c>
      <c r="U40" s="1060">
        <f>G46+J36</f>
        <v>7</v>
      </c>
      <c r="V40" s="11"/>
      <c r="W40" s="585" t="s">
        <v>436</v>
      </c>
      <c r="X40" s="1058">
        <f>F38</f>
        <v>107.8</v>
      </c>
      <c r="Y40" s="1173">
        <f>G38</f>
        <v>70</v>
      </c>
      <c r="Z40" s="169"/>
      <c r="AA40" s="357"/>
      <c r="AB40" s="169"/>
      <c r="AC40" s="350"/>
      <c r="AD40" s="169"/>
      <c r="AE40" s="198"/>
      <c r="AF40" s="1179"/>
      <c r="AG40" s="163"/>
      <c r="AH40" s="169"/>
      <c r="AI40" s="180"/>
      <c r="AJ40" s="169"/>
      <c r="AK40" s="169"/>
      <c r="AL40" s="169"/>
      <c r="AM40" s="169"/>
      <c r="AN40" s="169"/>
      <c r="AO40" s="169"/>
      <c r="AP40" s="11"/>
      <c r="AQ40" s="11"/>
      <c r="AR40" s="11"/>
      <c r="AS40" s="11"/>
    </row>
    <row r="41" spans="1:55" ht="15" thickBot="1">
      <c r="B41" s="760"/>
      <c r="C41" s="750" t="s">
        <v>234</v>
      </c>
      <c r="D41" s="81"/>
      <c r="E41" s="532" t="s">
        <v>150</v>
      </c>
      <c r="F41" s="1494" t="s">
        <v>151</v>
      </c>
      <c r="G41" s="1495" t="s">
        <v>152</v>
      </c>
      <c r="H41" s="73"/>
      <c r="I41" s="11"/>
      <c r="J41" s="84"/>
      <c r="K41" s="449" t="s">
        <v>122</v>
      </c>
      <c r="L41" s="205">
        <v>1</v>
      </c>
      <c r="M41" s="216">
        <v>1</v>
      </c>
      <c r="O41" s="1057" t="s">
        <v>102</v>
      </c>
      <c r="P41" s="1058">
        <f>L35+F50</f>
        <v>1.9</v>
      </c>
      <c r="Q41" s="1164">
        <f>G50+M35</f>
        <v>1.9</v>
      </c>
      <c r="R41" s="11"/>
      <c r="S41" s="406" t="s">
        <v>67</v>
      </c>
      <c r="T41" s="1078">
        <f>I56+L43</f>
        <v>20</v>
      </c>
      <c r="U41" s="1055">
        <f>J56+M43</f>
        <v>20</v>
      </c>
      <c r="V41" s="11"/>
      <c r="W41" s="585" t="s">
        <v>306</v>
      </c>
      <c r="X41" s="1058">
        <f>L52</f>
        <v>55.71</v>
      </c>
      <c r="Y41" s="1174">
        <f>M52</f>
        <v>44.52</v>
      </c>
      <c r="Z41" s="169"/>
      <c r="AA41" s="357"/>
      <c r="AB41" s="169"/>
      <c r="AC41" s="198"/>
      <c r="AD41" s="169"/>
      <c r="AE41" s="198"/>
      <c r="AF41" s="1179"/>
      <c r="AG41" s="169"/>
      <c r="AH41" s="169"/>
      <c r="AI41" s="180"/>
      <c r="AJ41" s="169"/>
      <c r="AK41" s="169"/>
      <c r="AL41" s="169"/>
      <c r="AM41" s="169"/>
      <c r="AN41" s="169"/>
      <c r="AO41" s="169"/>
      <c r="AP41" s="11"/>
      <c r="AQ41" s="11"/>
      <c r="AR41" s="11"/>
      <c r="AS41" s="11"/>
    </row>
    <row r="42" spans="1:55" ht="13.5" customHeight="1" thickBot="1">
      <c r="B42" s="422" t="s">
        <v>731</v>
      </c>
      <c r="C42" s="409" t="s">
        <v>275</v>
      </c>
      <c r="D42" s="886">
        <v>200</v>
      </c>
      <c r="E42" s="459" t="s">
        <v>278</v>
      </c>
      <c r="F42" s="205">
        <v>122.67</v>
      </c>
      <c r="G42" s="813">
        <v>86</v>
      </c>
      <c r="H42" s="189" t="s">
        <v>275</v>
      </c>
      <c r="I42" s="190"/>
      <c r="J42" s="175"/>
      <c r="K42" s="567" t="s">
        <v>105</v>
      </c>
      <c r="L42" s="462">
        <v>66</v>
      </c>
      <c r="M42" s="439">
        <v>66</v>
      </c>
      <c r="O42" s="1057" t="s">
        <v>466</v>
      </c>
      <c r="P42" s="1058">
        <f>T52</f>
        <v>34</v>
      </c>
      <c r="Q42" s="1164">
        <f>U52</f>
        <v>34</v>
      </c>
      <c r="R42" s="11"/>
      <c r="S42" s="915" t="s">
        <v>69</v>
      </c>
      <c r="T42" s="1058">
        <f>L41</f>
        <v>1</v>
      </c>
      <c r="U42" s="1055">
        <f>M41</f>
        <v>1</v>
      </c>
      <c r="V42" s="11"/>
      <c r="W42" s="585" t="s">
        <v>135</v>
      </c>
      <c r="X42" s="1058">
        <f>F52+L57+L34</f>
        <v>8.35</v>
      </c>
      <c r="Y42" s="1174">
        <f>G52+M57+M34</f>
        <v>8.35</v>
      </c>
      <c r="Z42" s="169"/>
      <c r="AA42" s="357"/>
      <c r="AB42" s="1183"/>
      <c r="AC42" s="347"/>
      <c r="AD42" s="1179"/>
      <c r="AE42" s="198"/>
      <c r="AF42" s="1179"/>
      <c r="AG42" s="163"/>
      <c r="AH42" s="169"/>
      <c r="AI42" s="180"/>
      <c r="AJ42" s="169"/>
      <c r="AK42" s="169"/>
      <c r="AL42" s="169"/>
      <c r="AM42" s="169"/>
      <c r="AN42" s="169"/>
      <c r="AO42" s="169"/>
      <c r="AP42" s="11"/>
      <c r="AQ42" s="11"/>
      <c r="AR42" s="11"/>
      <c r="AS42" s="11"/>
    </row>
    <row r="43" spans="1:55" ht="14.25" customHeight="1" thickBot="1">
      <c r="B43" s="504" t="s">
        <v>280</v>
      </c>
      <c r="C43" s="409" t="s">
        <v>281</v>
      </c>
      <c r="D43" s="489" t="s">
        <v>382</v>
      </c>
      <c r="E43" s="430" t="s">
        <v>192</v>
      </c>
      <c r="F43" s="427">
        <v>20</v>
      </c>
      <c r="G43" s="329">
        <v>18</v>
      </c>
      <c r="H43" s="260" t="s">
        <v>150</v>
      </c>
      <c r="I43" s="261" t="s">
        <v>151</v>
      </c>
      <c r="J43" s="262" t="s">
        <v>152</v>
      </c>
      <c r="K43" s="440" t="s">
        <v>67</v>
      </c>
      <c r="L43" s="427">
        <v>10</v>
      </c>
      <c r="M43" s="437">
        <v>10</v>
      </c>
      <c r="O43" s="430" t="s">
        <v>61</v>
      </c>
      <c r="P43" s="1079">
        <f>I44+L48</f>
        <v>214.94</v>
      </c>
      <c r="Q43" s="1175">
        <f>M48+J44</f>
        <v>161.19999999999999</v>
      </c>
      <c r="R43" s="11"/>
      <c r="S43" s="915" t="s">
        <v>71</v>
      </c>
      <c r="T43" s="1058">
        <f>F36+I50+L38+F57</f>
        <v>1.66</v>
      </c>
      <c r="U43" s="1055">
        <f>J50+G57+G36+M38</f>
        <v>1.66</v>
      </c>
      <c r="V43" s="11"/>
      <c r="W43" s="1061" t="s">
        <v>245</v>
      </c>
      <c r="X43" s="1058">
        <f>F44</f>
        <v>2</v>
      </c>
      <c r="Y43" s="1174">
        <f>G44</f>
        <v>2</v>
      </c>
      <c r="Z43" s="169"/>
      <c r="AA43" s="357"/>
      <c r="AB43" s="1184"/>
      <c r="AC43" s="965"/>
      <c r="AD43" s="169"/>
      <c r="AE43" s="198"/>
      <c r="AF43" s="1179"/>
      <c r="AG43" s="201"/>
      <c r="AH43" s="169"/>
      <c r="AI43" s="182"/>
      <c r="AJ43" s="169"/>
      <c r="AK43" s="169"/>
      <c r="AL43" s="169"/>
      <c r="AM43" s="169"/>
      <c r="AN43" s="169"/>
      <c r="AO43" s="169"/>
      <c r="AP43" s="11"/>
      <c r="AQ43" s="11"/>
      <c r="AR43" s="11"/>
      <c r="AS43" s="11"/>
      <c r="AY43" s="11"/>
      <c r="AZ43" s="11"/>
      <c r="BA43" s="11"/>
      <c r="BB43" s="11"/>
      <c r="BC43" s="11"/>
    </row>
    <row r="44" spans="1:55" ht="15.6">
      <c r="A44" s="146"/>
      <c r="B44" s="1489" t="s">
        <v>552</v>
      </c>
      <c r="C44" s="548" t="s">
        <v>190</v>
      </c>
      <c r="D44" s="570" t="s">
        <v>719</v>
      </c>
      <c r="E44" s="936" t="s">
        <v>282</v>
      </c>
      <c r="F44" s="441">
        <v>2</v>
      </c>
      <c r="G44" s="461">
        <v>2</v>
      </c>
      <c r="H44" s="204" t="s">
        <v>61</v>
      </c>
      <c r="I44" s="203">
        <v>80</v>
      </c>
      <c r="J44" s="220">
        <v>60</v>
      </c>
      <c r="K44" s="440" t="s">
        <v>105</v>
      </c>
      <c r="L44" s="427">
        <v>150</v>
      </c>
      <c r="M44" s="437">
        <v>150</v>
      </c>
      <c r="O44" s="1052" t="s">
        <v>248</v>
      </c>
      <c r="P44" s="1080">
        <f>X48</f>
        <v>261.11699999999996</v>
      </c>
      <c r="Q44" s="1186">
        <f>Y48</f>
        <v>197.57500000000002</v>
      </c>
      <c r="R44" s="11"/>
      <c r="S44" s="406" t="s">
        <v>435</v>
      </c>
      <c r="T44" s="1053">
        <f>I49+L37+F56</f>
        <v>2.8400000000000002E-2</v>
      </c>
      <c r="U44" s="1055">
        <f>J49+G56+M37</f>
        <v>2.8400000000000002E-2</v>
      </c>
      <c r="V44" s="11"/>
      <c r="W44" s="1061" t="s">
        <v>431</v>
      </c>
      <c r="X44" s="1079">
        <f>L54</f>
        <v>14.33</v>
      </c>
      <c r="Y44" s="1176">
        <f>M54</f>
        <v>11.43</v>
      </c>
      <c r="Z44" s="169"/>
      <c r="AA44" s="357"/>
      <c r="AB44" s="169"/>
      <c r="AC44" s="198"/>
      <c r="AD44" s="169"/>
      <c r="AE44" s="198"/>
      <c r="AF44" s="1179"/>
      <c r="AG44" s="169"/>
      <c r="AH44" s="169"/>
      <c r="AI44" s="188"/>
      <c r="AJ44" s="169"/>
      <c r="AK44" s="169"/>
      <c r="AL44" s="169"/>
      <c r="AM44" s="169"/>
      <c r="AN44" s="169"/>
      <c r="AO44" s="169"/>
      <c r="AP44" s="11"/>
      <c r="AQ44" s="11"/>
      <c r="AR44" s="11"/>
      <c r="AS44" s="11"/>
      <c r="AY44" s="11"/>
      <c r="AZ44" s="11"/>
      <c r="BA44" s="11"/>
      <c r="BB44" s="11"/>
      <c r="BC44" s="11"/>
    </row>
    <row r="45" spans="1:55" ht="12" customHeight="1" thickBot="1">
      <c r="B45" s="280"/>
      <c r="C45" s="947" t="s">
        <v>554</v>
      </c>
      <c r="D45" s="17"/>
      <c r="E45" s="317" t="s">
        <v>104</v>
      </c>
      <c r="F45" s="473">
        <v>8</v>
      </c>
      <c r="G45" s="443">
        <v>8</v>
      </c>
      <c r="H45" s="272" t="s">
        <v>328</v>
      </c>
      <c r="I45" s="394">
        <v>4</v>
      </c>
      <c r="J45" s="809">
        <v>4</v>
      </c>
      <c r="K45" s="440" t="s">
        <v>105</v>
      </c>
      <c r="L45" s="427">
        <v>8</v>
      </c>
      <c r="M45" s="437">
        <v>7</v>
      </c>
      <c r="O45" s="1066" t="s">
        <v>259</v>
      </c>
      <c r="P45" s="1058">
        <f>D39+L45</f>
        <v>108</v>
      </c>
      <c r="Q45" s="1164">
        <f>D39+M45</f>
        <v>107</v>
      </c>
      <c r="R45" s="11"/>
      <c r="S45" s="409" t="s">
        <v>249</v>
      </c>
      <c r="T45" s="1064">
        <f>I57</f>
        <v>0.2</v>
      </c>
      <c r="U45" s="1055">
        <f>J57</f>
        <v>0.2</v>
      </c>
      <c r="V45" s="11"/>
      <c r="W45" s="1061" t="s">
        <v>112</v>
      </c>
      <c r="X45" s="1058">
        <f>I47+I37+F43+F53+L55</f>
        <v>45.317</v>
      </c>
      <c r="Y45" s="1176">
        <f>J47+G43+J37+G53+M55</f>
        <v>39.225000000000001</v>
      </c>
      <c r="Z45" s="169"/>
      <c r="AA45" s="357"/>
      <c r="AB45" s="1183"/>
      <c r="AC45" s="198"/>
      <c r="AD45" s="1179"/>
      <c r="AE45" s="198"/>
      <c r="AF45" s="169"/>
      <c r="AG45" s="169"/>
      <c r="AH45" s="169"/>
      <c r="AI45" s="184"/>
      <c r="AJ45" s="169"/>
      <c r="AK45" s="169"/>
      <c r="AL45" s="169"/>
      <c r="AM45" s="169"/>
      <c r="AN45" s="169"/>
      <c r="AO45" s="169"/>
      <c r="AP45" s="11"/>
      <c r="AQ45" s="11"/>
      <c r="AR45" s="11"/>
      <c r="AS45" s="11"/>
      <c r="AY45" s="11"/>
      <c r="AZ45" s="11"/>
      <c r="BA45" s="11"/>
      <c r="BB45" s="11"/>
      <c r="BC45" s="11"/>
    </row>
    <row r="46" spans="1:55" ht="15" thickBot="1">
      <c r="B46" s="424" t="s">
        <v>17</v>
      </c>
      <c r="C46" s="409" t="s">
        <v>499</v>
      </c>
      <c r="D46" s="887">
        <v>200</v>
      </c>
      <c r="E46" s="430" t="s">
        <v>125</v>
      </c>
      <c r="F46" s="467" t="s">
        <v>720</v>
      </c>
      <c r="G46" s="329">
        <v>4</v>
      </c>
      <c r="H46" s="315" t="s">
        <v>88</v>
      </c>
      <c r="I46" s="399">
        <v>10</v>
      </c>
      <c r="J46" s="402">
        <v>8</v>
      </c>
      <c r="K46" s="1638" t="s">
        <v>384</v>
      </c>
      <c r="L46" s="190"/>
      <c r="M46" s="175"/>
      <c r="O46" s="1057" t="s">
        <v>174</v>
      </c>
      <c r="P46" s="1079">
        <f>I55</f>
        <v>15</v>
      </c>
      <c r="Q46" s="1164">
        <f>J55</f>
        <v>15</v>
      </c>
      <c r="R46" s="11"/>
      <c r="S46" s="668" t="s">
        <v>140</v>
      </c>
      <c r="T46" s="1053">
        <f>I39+F47</f>
        <v>20</v>
      </c>
      <c r="U46" s="1055">
        <f>G47+J39</f>
        <v>20</v>
      </c>
      <c r="V46" s="11"/>
      <c r="W46" s="1061" t="s">
        <v>88</v>
      </c>
      <c r="X46" s="1058">
        <f>I46+F55+L53</f>
        <v>26.84</v>
      </c>
      <c r="Y46" s="1174">
        <f>J46+G55+M53</f>
        <v>21.47</v>
      </c>
      <c r="Z46" s="169"/>
      <c r="AA46" s="361"/>
      <c r="AB46" s="167"/>
      <c r="AC46" s="198"/>
      <c r="AD46" s="169"/>
      <c r="AE46" s="198"/>
      <c r="AF46" s="1179"/>
      <c r="AG46" s="169"/>
      <c r="AH46" s="169"/>
      <c r="AI46" s="180"/>
      <c r="AJ46" s="169"/>
      <c r="AK46" s="169"/>
      <c r="AL46" s="169"/>
      <c r="AM46" s="169"/>
      <c r="AN46" s="169"/>
      <c r="AO46" s="169"/>
      <c r="AP46" s="11"/>
      <c r="AQ46" s="11"/>
      <c r="AR46" s="11"/>
      <c r="AS46" s="11"/>
      <c r="AY46" s="11"/>
      <c r="AZ46" s="11"/>
      <c r="BA46" s="11"/>
      <c r="BB46" s="11"/>
      <c r="BC46" s="11"/>
    </row>
    <row r="47" spans="1:55" ht="12.75" customHeight="1" thickBot="1">
      <c r="B47" s="504" t="s">
        <v>10</v>
      </c>
      <c r="C47" s="409" t="s">
        <v>11</v>
      </c>
      <c r="D47" s="489">
        <v>30</v>
      </c>
      <c r="E47" s="430" t="s">
        <v>140</v>
      </c>
      <c r="F47" s="948">
        <v>12</v>
      </c>
      <c r="G47" s="1920">
        <v>12</v>
      </c>
      <c r="H47" s="315" t="s">
        <v>192</v>
      </c>
      <c r="I47" s="399">
        <v>9.6</v>
      </c>
      <c r="J47" s="402">
        <v>8</v>
      </c>
      <c r="K47" s="798" t="s">
        <v>150</v>
      </c>
      <c r="L47" s="261" t="s">
        <v>151</v>
      </c>
      <c r="M47" s="262" t="s">
        <v>152</v>
      </c>
      <c r="O47" s="1083" t="s">
        <v>357</v>
      </c>
      <c r="P47" s="1079">
        <f>I33</f>
        <v>105.6</v>
      </c>
      <c r="Q47" s="1164">
        <f>J33</f>
        <v>59.2</v>
      </c>
      <c r="R47" s="11"/>
      <c r="V47" s="11"/>
      <c r="W47" s="1061" t="s">
        <v>401</v>
      </c>
      <c r="X47" s="1058">
        <f>L56</f>
        <v>0.77</v>
      </c>
      <c r="Y47" s="1174">
        <f>M56</f>
        <v>0.57999999999999996</v>
      </c>
      <c r="Z47" s="169"/>
      <c r="AA47" s="198"/>
      <c r="AB47" s="163"/>
      <c r="AC47" s="169"/>
      <c r="AD47" s="169"/>
      <c r="AE47" s="169"/>
      <c r="AF47" s="169"/>
      <c r="AG47" s="169"/>
      <c r="AH47" s="169"/>
      <c r="AI47" s="163"/>
      <c r="AJ47" s="169"/>
      <c r="AK47" s="169"/>
      <c r="AL47" s="169"/>
      <c r="AM47" s="169"/>
      <c r="AN47" s="169"/>
      <c r="AO47" s="169"/>
      <c r="AP47" s="11"/>
      <c r="AQ47" s="11"/>
      <c r="AR47" s="11"/>
      <c r="AS47" s="11"/>
      <c r="AY47" s="11"/>
      <c r="AZ47" s="11"/>
      <c r="BA47" s="11"/>
      <c r="BB47" s="11"/>
      <c r="BC47" s="11"/>
    </row>
    <row r="48" spans="1:55" ht="15" thickBot="1">
      <c r="B48" s="504" t="s">
        <v>10</v>
      </c>
      <c r="C48" s="409" t="s">
        <v>15</v>
      </c>
      <c r="D48" s="489">
        <v>20</v>
      </c>
      <c r="E48" s="431" t="s">
        <v>115</v>
      </c>
      <c r="F48" s="462">
        <v>5.3</v>
      </c>
      <c r="G48" s="463">
        <v>5.3</v>
      </c>
      <c r="H48" s="315" t="s">
        <v>106</v>
      </c>
      <c r="I48" s="399">
        <v>2</v>
      </c>
      <c r="J48" s="402">
        <v>2</v>
      </c>
      <c r="K48" s="449" t="s">
        <v>61</v>
      </c>
      <c r="L48" s="723">
        <v>134.94</v>
      </c>
      <c r="M48" s="883">
        <v>101.2</v>
      </c>
      <c r="O48" s="1057" t="s">
        <v>437</v>
      </c>
      <c r="P48" s="1079">
        <f>F42</f>
        <v>122.67</v>
      </c>
      <c r="Q48" s="1164">
        <f>G42</f>
        <v>86</v>
      </c>
      <c r="R48" s="11"/>
      <c r="S48" s="11"/>
      <c r="T48" s="11"/>
      <c r="U48" s="11"/>
      <c r="V48" s="11"/>
      <c r="W48" s="1070" t="s">
        <v>433</v>
      </c>
      <c r="X48" s="1081">
        <f>SUM(X40:X47)</f>
        <v>261.11699999999996</v>
      </c>
      <c r="Y48" s="1082">
        <f>SUM(Y40:Y47)</f>
        <v>197.57500000000002</v>
      </c>
      <c r="Z48" s="169"/>
      <c r="AA48" s="198"/>
      <c r="AB48" s="169"/>
      <c r="AC48" s="169"/>
      <c r="AD48" s="169"/>
      <c r="AE48" s="169"/>
      <c r="AF48" s="169"/>
      <c r="AG48" s="169"/>
      <c r="AH48" s="169"/>
      <c r="AI48" s="163"/>
      <c r="AJ48" s="169"/>
      <c r="AK48" s="169"/>
      <c r="AL48" s="169"/>
      <c r="AM48" s="169"/>
      <c r="AN48" s="169"/>
      <c r="AO48" s="169"/>
      <c r="AP48" s="11"/>
      <c r="AQ48" s="11"/>
      <c r="AR48" s="11"/>
      <c r="AS48" s="11"/>
      <c r="AY48" s="11"/>
      <c r="AZ48" s="11"/>
      <c r="BA48" s="11"/>
      <c r="BB48" s="11"/>
      <c r="BC48" s="11"/>
    </row>
    <row r="49" spans="2:55" ht="12" customHeight="1" thickBot="1">
      <c r="B49" s="73"/>
      <c r="C49" s="919"/>
      <c r="D49" s="11"/>
      <c r="E49" s="1443" t="s">
        <v>277</v>
      </c>
      <c r="F49" s="1496"/>
      <c r="G49" s="1921"/>
      <c r="H49" s="320" t="s">
        <v>109</v>
      </c>
      <c r="I49" s="398">
        <v>8.0000000000000002E-3</v>
      </c>
      <c r="J49" s="401">
        <v>8.0000000000000002E-3</v>
      </c>
      <c r="K49" s="594" t="s">
        <v>184</v>
      </c>
      <c r="L49" s="427">
        <v>3.45</v>
      </c>
      <c r="M49" s="428">
        <v>3.45</v>
      </c>
      <c r="O49" s="1503" t="s">
        <v>78</v>
      </c>
      <c r="P49" s="1079">
        <f>I35+L50+F45</f>
        <v>37.14</v>
      </c>
      <c r="Q49" s="1178">
        <f>M50+J35+G45</f>
        <v>35.99</v>
      </c>
      <c r="R49" s="11"/>
      <c r="S49" s="1205" t="s">
        <v>446</v>
      </c>
      <c r="T49" s="1206" t="s">
        <v>151</v>
      </c>
      <c r="U49" s="1207" t="s">
        <v>152</v>
      </c>
      <c r="V49" s="11"/>
      <c r="W49" s="1084" t="s">
        <v>438</v>
      </c>
      <c r="X49" s="1085" t="s">
        <v>439</v>
      </c>
      <c r="Y49" s="1086" t="s">
        <v>440</v>
      </c>
      <c r="Z49" s="169"/>
      <c r="AA49" s="169"/>
      <c r="AB49" s="169"/>
      <c r="AC49" s="169"/>
      <c r="AD49" s="169"/>
      <c r="AE49" s="163"/>
      <c r="AF49" s="169"/>
      <c r="AG49" s="163"/>
      <c r="AH49" s="163"/>
      <c r="AI49" s="169"/>
      <c r="AJ49" s="169"/>
      <c r="AK49" s="169"/>
      <c r="AL49" s="169"/>
      <c r="AM49" s="169"/>
      <c r="AN49" s="169"/>
      <c r="AO49" s="169"/>
      <c r="AP49" s="11"/>
      <c r="AQ49" s="11"/>
      <c r="AR49" s="11"/>
      <c r="AS49" s="11"/>
      <c r="AY49" s="11"/>
      <c r="AZ49" s="11"/>
      <c r="BA49" s="11"/>
      <c r="BB49" s="11"/>
      <c r="BC49" s="11"/>
    </row>
    <row r="50" spans="2:55" ht="14.25" customHeight="1" thickBot="1">
      <c r="B50" s="73"/>
      <c r="C50" s="919"/>
      <c r="D50" s="11"/>
      <c r="E50" s="429" t="s">
        <v>279</v>
      </c>
      <c r="F50" s="397">
        <v>0.4</v>
      </c>
      <c r="G50" s="328">
        <v>0.4</v>
      </c>
      <c r="H50" s="320" t="s">
        <v>108</v>
      </c>
      <c r="I50" s="398">
        <v>1</v>
      </c>
      <c r="J50" s="401">
        <v>1</v>
      </c>
      <c r="K50" s="539" t="s">
        <v>104</v>
      </c>
      <c r="L50" s="474">
        <v>18.399999999999999</v>
      </c>
      <c r="M50" s="516">
        <v>17.25</v>
      </c>
      <c r="O50" s="406" t="s">
        <v>124</v>
      </c>
      <c r="P50" s="1058">
        <f>L33</f>
        <v>5</v>
      </c>
      <c r="Q50" s="1055">
        <f>M33</f>
        <v>5</v>
      </c>
      <c r="R50" s="11"/>
      <c r="S50" s="445" t="s">
        <v>90</v>
      </c>
      <c r="T50" s="703">
        <f>I45</f>
        <v>4</v>
      </c>
      <c r="U50" s="1164">
        <f>J45</f>
        <v>4</v>
      </c>
      <c r="V50" s="11"/>
      <c r="W50" s="585" t="s">
        <v>460</v>
      </c>
      <c r="X50" s="1087">
        <f>Y50/1000/0.04</f>
        <v>7.4999999999999997E-2</v>
      </c>
      <c r="Y50" s="1088">
        <f>J36</f>
        <v>3</v>
      </c>
      <c r="Z50" s="169"/>
      <c r="AA50" s="365"/>
      <c r="AB50" s="206"/>
      <c r="AI50" s="169"/>
      <c r="AJ50" s="169"/>
      <c r="AK50" s="169"/>
      <c r="AL50" s="169"/>
      <c r="AM50" s="169"/>
      <c r="AN50" s="169"/>
      <c r="AO50" s="169"/>
      <c r="AP50" s="11"/>
      <c r="AQ50" s="11"/>
      <c r="AR50" s="11"/>
      <c r="AS50" s="11"/>
      <c r="AY50" s="11"/>
      <c r="AZ50" s="11"/>
      <c r="BA50" s="11"/>
      <c r="BB50" s="11"/>
      <c r="BC50" s="11"/>
    </row>
    <row r="51" spans="2:55" ht="15" thickBot="1">
      <c r="B51" s="73"/>
      <c r="C51" s="919"/>
      <c r="D51" s="11"/>
      <c r="E51" s="430" t="s">
        <v>105</v>
      </c>
      <c r="F51" s="397">
        <v>13.15</v>
      </c>
      <c r="G51" s="328">
        <v>13.15</v>
      </c>
      <c r="H51" s="315" t="s">
        <v>105</v>
      </c>
      <c r="I51" s="397">
        <v>150</v>
      </c>
      <c r="J51" s="400"/>
      <c r="K51" s="1926" t="s">
        <v>400</v>
      </c>
      <c r="L51" s="190"/>
      <c r="M51" s="175"/>
      <c r="O51" s="406" t="s">
        <v>106</v>
      </c>
      <c r="P51" s="1058">
        <f>F34+I48+I38+L49+F54</f>
        <v>14.249999999999998</v>
      </c>
      <c r="Q51" s="1055">
        <f>J48+M49+J38+G54+G34</f>
        <v>14.25</v>
      </c>
      <c r="R51" s="11"/>
      <c r="S51" s="445" t="s">
        <v>98</v>
      </c>
      <c r="T51" s="1135">
        <f>F33</f>
        <v>30</v>
      </c>
      <c r="U51" s="1164">
        <f>G33</f>
        <v>30</v>
      </c>
      <c r="V51" s="11"/>
      <c r="W51" s="585" t="s">
        <v>461</v>
      </c>
      <c r="X51" s="1087">
        <f>Y51/1000/0.04</f>
        <v>0.1</v>
      </c>
      <c r="Y51" s="1088">
        <f>G46</f>
        <v>4</v>
      </c>
      <c r="Z51" s="169"/>
      <c r="AI51" s="169"/>
      <c r="AJ51" s="169"/>
      <c r="AK51" s="169"/>
      <c r="AL51" s="169"/>
      <c r="AM51" s="169"/>
      <c r="AN51" s="169"/>
      <c r="AO51" s="169"/>
      <c r="AP51" s="11"/>
      <c r="AQ51" s="11"/>
      <c r="AR51" s="11"/>
      <c r="AS51" s="11"/>
      <c r="AY51" s="11"/>
      <c r="AZ51" s="11"/>
      <c r="BA51" s="11"/>
      <c r="BB51" s="11"/>
      <c r="BC51" s="11"/>
    </row>
    <row r="52" spans="2:55" ht="15" thickBot="1">
      <c r="B52" s="73"/>
      <c r="C52" s="919"/>
      <c r="D52" s="11"/>
      <c r="E52" s="430" t="s">
        <v>86</v>
      </c>
      <c r="F52" s="397">
        <v>2.06</v>
      </c>
      <c r="G52" s="328">
        <v>2.06</v>
      </c>
      <c r="H52" s="73"/>
      <c r="I52" s="11"/>
      <c r="J52" s="84"/>
      <c r="K52" s="1927" t="s">
        <v>306</v>
      </c>
      <c r="L52" s="1497">
        <v>55.71</v>
      </c>
      <c r="M52" s="218">
        <v>44.52</v>
      </c>
      <c r="O52" s="67"/>
      <c r="P52" s="35"/>
      <c r="Q52" s="35"/>
      <c r="R52" s="35"/>
      <c r="S52" s="1208" t="s">
        <v>449</v>
      </c>
      <c r="T52" s="1209">
        <f>SUM(T50:T51)</f>
        <v>34</v>
      </c>
      <c r="U52" s="1210">
        <f>SUM(U50:U51)</f>
        <v>34</v>
      </c>
      <c r="V52" s="35"/>
      <c r="W52" s="1089" t="s">
        <v>441</v>
      </c>
      <c r="X52" s="1090">
        <f>SUM(X50:X51)</f>
        <v>0.17499999999999999</v>
      </c>
      <c r="Y52" s="1091">
        <f>SUM(Y50:Y51)</f>
        <v>7</v>
      </c>
      <c r="Z52" s="169"/>
      <c r="AB52" s="11"/>
      <c r="AC52" s="11"/>
      <c r="AD52" s="11"/>
      <c r="AI52" s="163"/>
      <c r="AJ52" s="169"/>
      <c r="AK52" s="169"/>
      <c r="AL52" s="169"/>
      <c r="AM52" s="169"/>
      <c r="AN52" s="169"/>
      <c r="AO52" s="169"/>
      <c r="AP52" s="11"/>
      <c r="AQ52" s="11"/>
      <c r="AR52" s="11"/>
      <c r="AS52" s="11"/>
      <c r="AY52" s="11"/>
      <c r="AZ52" s="11"/>
      <c r="BA52" s="11"/>
      <c r="BB52" s="11"/>
      <c r="BC52" s="11"/>
    </row>
    <row r="53" spans="2:55" ht="13.5" customHeight="1" thickBot="1">
      <c r="B53" s="73"/>
      <c r="C53" s="919"/>
      <c r="D53" s="11"/>
      <c r="E53" s="430" t="s">
        <v>130</v>
      </c>
      <c r="F53" s="398">
        <v>1.03</v>
      </c>
      <c r="G53" s="727">
        <v>0.875</v>
      </c>
      <c r="H53" s="178" t="s">
        <v>556</v>
      </c>
      <c r="I53" s="190"/>
      <c r="J53" s="175"/>
      <c r="K53" s="1928" t="s">
        <v>88</v>
      </c>
      <c r="L53" s="1498">
        <v>10</v>
      </c>
      <c r="M53" s="809">
        <v>8</v>
      </c>
      <c r="Z53" s="169"/>
      <c r="AB53" s="764"/>
      <c r="AC53" s="99"/>
      <c r="AD53" s="223"/>
      <c r="AI53" s="163"/>
      <c r="AJ53" s="169"/>
      <c r="AK53" s="169"/>
      <c r="AL53" s="169"/>
      <c r="AM53" s="169"/>
      <c r="AN53" s="169"/>
      <c r="AO53" s="169"/>
      <c r="AP53" s="11"/>
      <c r="AQ53" s="11"/>
      <c r="AR53" s="11"/>
      <c r="AS53" s="11"/>
      <c r="AY53" s="11"/>
      <c r="AZ53" s="11"/>
      <c r="BA53" s="11"/>
      <c r="BB53" s="11"/>
      <c r="BC53" s="11"/>
    </row>
    <row r="54" spans="2:55" ht="12.75" customHeight="1" thickBot="1">
      <c r="B54" s="73"/>
      <c r="C54" s="919"/>
      <c r="D54" s="11"/>
      <c r="E54" s="430" t="s">
        <v>89</v>
      </c>
      <c r="F54" s="397">
        <v>1.6</v>
      </c>
      <c r="G54" s="385">
        <v>1.6</v>
      </c>
      <c r="H54" s="795" t="s">
        <v>150</v>
      </c>
      <c r="I54" s="261" t="s">
        <v>151</v>
      </c>
      <c r="J54" s="262" t="s">
        <v>152</v>
      </c>
      <c r="K54" s="1929" t="s">
        <v>251</v>
      </c>
      <c r="L54" s="1499">
        <v>14.33</v>
      </c>
      <c r="M54" s="402">
        <v>11.43</v>
      </c>
      <c r="O54" s="1045" t="s">
        <v>219</v>
      </c>
      <c r="P54" s="1046"/>
      <c r="Q54" s="1046"/>
      <c r="R54" s="456"/>
      <c r="S54" s="47"/>
      <c r="T54" s="47"/>
      <c r="U54" s="47"/>
      <c r="V54" s="47"/>
      <c r="W54" s="47"/>
      <c r="X54" s="47"/>
      <c r="Y54" s="58"/>
      <c r="Z54" s="169"/>
      <c r="AI54" s="163"/>
      <c r="AJ54" s="169"/>
      <c r="AK54" s="169"/>
      <c r="AL54" s="169"/>
      <c r="AM54" s="169"/>
      <c r="AN54" s="169"/>
      <c r="AO54" s="169"/>
      <c r="AP54" s="11"/>
      <c r="AQ54" s="11"/>
      <c r="AR54" s="11"/>
      <c r="AS54" s="11"/>
      <c r="AY54" s="11"/>
      <c r="AZ54" s="11"/>
      <c r="BA54" s="11"/>
      <c r="BB54" s="11"/>
      <c r="BC54" s="11"/>
    </row>
    <row r="55" spans="2:55" ht="15" thickBot="1">
      <c r="B55" s="73"/>
      <c r="C55" s="919"/>
      <c r="D55" s="11"/>
      <c r="E55" s="430" t="s">
        <v>88</v>
      </c>
      <c r="F55" s="397">
        <v>6.84</v>
      </c>
      <c r="G55" s="385">
        <v>5.47</v>
      </c>
      <c r="H55" s="315" t="s">
        <v>111</v>
      </c>
      <c r="I55" s="203">
        <v>15</v>
      </c>
      <c r="J55" s="211">
        <v>15</v>
      </c>
      <c r="K55" s="1930" t="s">
        <v>130</v>
      </c>
      <c r="L55" s="1500">
        <v>6.3</v>
      </c>
      <c r="M55" s="400">
        <v>5.29</v>
      </c>
      <c r="O55" s="1047" t="s">
        <v>150</v>
      </c>
      <c r="P55" s="1074" t="s">
        <v>151</v>
      </c>
      <c r="Q55" s="1075" t="s">
        <v>152</v>
      </c>
      <c r="R55" s="81"/>
      <c r="S55" s="1050" t="s">
        <v>150</v>
      </c>
      <c r="T55" s="1050" t="s">
        <v>151</v>
      </c>
      <c r="U55" s="1051" t="s">
        <v>152</v>
      </c>
      <c r="V55" s="81"/>
      <c r="W55" s="1050" t="s">
        <v>150</v>
      </c>
      <c r="X55" s="1050" t="s">
        <v>151</v>
      </c>
      <c r="Y55" s="1051" t="s">
        <v>152</v>
      </c>
      <c r="Z55" s="169"/>
      <c r="AI55" s="163"/>
      <c r="AJ55" s="169"/>
      <c r="AK55" s="169"/>
      <c r="AL55" s="169"/>
      <c r="AM55" s="169"/>
      <c r="AN55" s="169"/>
      <c r="AO55" s="169"/>
      <c r="AP55" s="11"/>
      <c r="AQ55" s="11"/>
      <c r="AR55" s="11"/>
      <c r="AS55" s="11"/>
      <c r="AY55" s="11"/>
      <c r="AZ55" s="11"/>
      <c r="BA55" s="11"/>
      <c r="BB55" s="11"/>
      <c r="BC55" s="11"/>
    </row>
    <row r="56" spans="2:55" ht="14.25" customHeight="1">
      <c r="B56" s="73"/>
      <c r="C56" s="919"/>
      <c r="D56" s="11"/>
      <c r="E56" s="430" t="s">
        <v>109</v>
      </c>
      <c r="F56" s="546">
        <v>0.02</v>
      </c>
      <c r="G56" s="1922">
        <v>0.02</v>
      </c>
      <c r="H56" s="315" t="s">
        <v>67</v>
      </c>
      <c r="I56" s="397">
        <v>10</v>
      </c>
      <c r="J56" s="400">
        <v>10</v>
      </c>
      <c r="K56" s="1930" t="s">
        <v>401</v>
      </c>
      <c r="L56" s="1500">
        <v>0.77</v>
      </c>
      <c r="M56" s="400">
        <v>0.57999999999999996</v>
      </c>
      <c r="O56" s="1052" t="s">
        <v>247</v>
      </c>
      <c r="P56" s="1053">
        <f>D76</f>
        <v>20</v>
      </c>
      <c r="Q56" s="1164">
        <f>D76</f>
        <v>20</v>
      </c>
      <c r="R56" s="11"/>
      <c r="S56" s="1057" t="s">
        <v>106</v>
      </c>
      <c r="T56" s="1078">
        <f>F76+I65</f>
        <v>8.4</v>
      </c>
      <c r="U56" s="1055">
        <f>G76+J65</f>
        <v>8.4</v>
      </c>
      <c r="V56" s="11"/>
      <c r="W56" s="1092" t="s">
        <v>428</v>
      </c>
      <c r="X56" s="158"/>
      <c r="Y56" s="161"/>
      <c r="Z56" s="169"/>
      <c r="AI56" s="169"/>
      <c r="AJ56" s="169"/>
      <c r="AK56" s="169"/>
      <c r="AL56" s="169"/>
      <c r="AM56" s="169"/>
      <c r="AN56" s="169"/>
      <c r="AO56" s="169"/>
      <c r="AP56" s="11"/>
      <c r="AQ56" s="11"/>
      <c r="AR56" s="11"/>
      <c r="AS56" s="11"/>
      <c r="AY56" s="11"/>
      <c r="AZ56" s="11"/>
      <c r="BA56" s="11"/>
      <c r="BB56" s="11"/>
      <c r="BC56" s="11"/>
    </row>
    <row r="57" spans="2:55" ht="11.25" customHeight="1">
      <c r="B57" s="73"/>
      <c r="C57" s="919"/>
      <c r="D57" s="11"/>
      <c r="E57" s="431" t="s">
        <v>71</v>
      </c>
      <c r="F57" s="404">
        <v>0.05</v>
      </c>
      <c r="G57" s="717">
        <v>0.05</v>
      </c>
      <c r="H57" s="315" t="s">
        <v>116</v>
      </c>
      <c r="I57" s="397">
        <v>0.2</v>
      </c>
      <c r="J57" s="400">
        <v>0.2</v>
      </c>
      <c r="K57" s="1931" t="s">
        <v>86</v>
      </c>
      <c r="L57" s="397">
        <v>5.29</v>
      </c>
      <c r="M57" s="402">
        <v>5.29</v>
      </c>
      <c r="O57" s="1057" t="s">
        <v>246</v>
      </c>
      <c r="P57" s="1058">
        <f>L74+D75</f>
        <v>43.9</v>
      </c>
      <c r="Q57" s="1172">
        <f>D75+M74</f>
        <v>43.9</v>
      </c>
      <c r="R57" s="11"/>
      <c r="S57" s="406" t="s">
        <v>115</v>
      </c>
      <c r="T57" s="1058">
        <f>I77+L79</f>
        <v>10.379999999999999</v>
      </c>
      <c r="U57" s="1055">
        <f>J77+M79</f>
        <v>10.379999999999999</v>
      </c>
      <c r="V57" s="11"/>
      <c r="W57" s="585" t="s">
        <v>362</v>
      </c>
      <c r="X57" s="1079">
        <f>I75</f>
        <v>37.799999999999997</v>
      </c>
      <c r="Y57" s="1199">
        <f>J75</f>
        <v>28.8</v>
      </c>
      <c r="Z57" s="169"/>
      <c r="AI57" s="169"/>
      <c r="AJ57" s="169"/>
      <c r="AK57" s="169"/>
      <c r="AL57" s="169"/>
      <c r="AM57" s="169"/>
      <c r="AN57" s="169"/>
      <c r="AO57" s="169"/>
      <c r="AP57" s="11"/>
      <c r="AQ57" s="11"/>
      <c r="AR57" s="11"/>
      <c r="AS57" s="11"/>
      <c r="AY57" s="11"/>
      <c r="AZ57" s="11"/>
      <c r="BA57" s="11"/>
      <c r="BB57" s="11"/>
      <c r="BC57" s="11"/>
    </row>
    <row r="58" spans="2:55" ht="12" customHeight="1" thickBot="1">
      <c r="B58" s="67"/>
      <c r="C58" s="920"/>
      <c r="D58" s="35"/>
      <c r="E58" s="1623"/>
      <c r="F58" s="1895"/>
      <c r="G58" s="1923"/>
      <c r="H58" s="333" t="s">
        <v>105</v>
      </c>
      <c r="I58" s="474">
        <v>200</v>
      </c>
      <c r="J58" s="448">
        <v>200</v>
      </c>
      <c r="K58" s="1932" t="s">
        <v>307</v>
      </c>
      <c r="L58" s="341">
        <v>2.2000000000000002</v>
      </c>
      <c r="M58" s="1502">
        <v>2.2000000000000002</v>
      </c>
      <c r="O58" s="1057" t="s">
        <v>102</v>
      </c>
      <c r="P58" s="1058">
        <f>I81</f>
        <v>3.7</v>
      </c>
      <c r="Q58" s="1164">
        <f>J81</f>
        <v>3.7</v>
      </c>
      <c r="R58" s="11"/>
      <c r="S58" s="1062" t="s">
        <v>430</v>
      </c>
      <c r="T58" s="1150">
        <f>X67</f>
        <v>0.16</v>
      </c>
      <c r="U58" s="1065">
        <f>G68+M77</f>
        <v>6.4</v>
      </c>
      <c r="V58" s="11"/>
      <c r="W58" s="585" t="s">
        <v>135</v>
      </c>
      <c r="X58" s="1058">
        <f>I82</f>
        <v>5.4</v>
      </c>
      <c r="Y58" s="1174">
        <f>J82</f>
        <v>5.4</v>
      </c>
      <c r="Z58" s="169"/>
      <c r="AI58" s="169"/>
      <c r="AJ58" s="169"/>
      <c r="AK58" s="169"/>
      <c r="AL58" s="169"/>
      <c r="AM58" s="169"/>
      <c r="AN58" s="169"/>
      <c r="AO58" s="169"/>
      <c r="AP58" s="11"/>
      <c r="AQ58" s="11"/>
      <c r="AR58" s="11"/>
      <c r="AS58" s="11"/>
      <c r="AY58" s="11"/>
      <c r="AZ58" s="11"/>
      <c r="BA58" s="11"/>
      <c r="BB58" s="11"/>
      <c r="BC58" s="11"/>
    </row>
    <row r="59" spans="2:55" ht="15" customHeight="1">
      <c r="B59" s="1486" t="s">
        <v>254</v>
      </c>
      <c r="C59" s="197"/>
      <c r="F59" s="210" t="s">
        <v>254</v>
      </c>
      <c r="J59" s="156" t="s">
        <v>352</v>
      </c>
      <c r="L59" s="2"/>
      <c r="O59" s="1057" t="s">
        <v>123</v>
      </c>
      <c r="P59" s="1058">
        <f>F66</f>
        <v>8.1</v>
      </c>
      <c r="Q59" s="1164">
        <f>G66</f>
        <v>8.1</v>
      </c>
      <c r="R59" s="11"/>
      <c r="S59" s="915" t="s">
        <v>67</v>
      </c>
      <c r="T59" s="1073">
        <f>F67</f>
        <v>10</v>
      </c>
      <c r="U59" s="1065">
        <f>G67</f>
        <v>10</v>
      </c>
      <c r="V59" s="11"/>
      <c r="W59" s="1061" t="s">
        <v>431</v>
      </c>
      <c r="X59" s="1079">
        <f>I76</f>
        <v>45</v>
      </c>
      <c r="Y59" s="1176">
        <f>J76</f>
        <v>36</v>
      </c>
      <c r="Z59" s="169"/>
      <c r="AI59" s="169"/>
      <c r="AJ59" s="169"/>
      <c r="AK59" s="169"/>
      <c r="AL59" s="169"/>
      <c r="AM59" s="169"/>
      <c r="AN59" s="169"/>
      <c r="AO59" s="169"/>
      <c r="AY59" s="11"/>
      <c r="AZ59" s="11"/>
      <c r="BA59" s="11"/>
      <c r="BB59" s="11"/>
      <c r="BC59" s="11"/>
    </row>
    <row r="60" spans="2:55" ht="16.5" customHeight="1" thickBot="1">
      <c r="B60" s="2" t="s">
        <v>252</v>
      </c>
      <c r="C60" s="197"/>
      <c r="K60" s="156" t="s">
        <v>286</v>
      </c>
      <c r="O60" s="1057" t="s">
        <v>176</v>
      </c>
      <c r="P60" s="1058">
        <f>F73</f>
        <v>8</v>
      </c>
      <c r="Q60" s="1164">
        <f>G73</f>
        <v>8</v>
      </c>
      <c r="R60" s="11"/>
      <c r="S60" s="409" t="s">
        <v>68</v>
      </c>
      <c r="T60" s="1058">
        <f>D68</f>
        <v>30</v>
      </c>
      <c r="U60" s="1055">
        <f>D68</f>
        <v>30</v>
      </c>
      <c r="V60" s="11"/>
      <c r="W60" s="1061" t="s">
        <v>112</v>
      </c>
      <c r="X60" s="1058">
        <f>F75+I74+L76</f>
        <v>38.400000000000006</v>
      </c>
      <c r="Y60" s="1176">
        <f>G75+J74+M76</f>
        <v>31.4</v>
      </c>
      <c r="Z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Y60" s="11"/>
      <c r="AZ60" s="11"/>
      <c r="BA60" s="11"/>
      <c r="BB60" s="11"/>
      <c r="BC60" s="11"/>
    </row>
    <row r="61" spans="2:55" ht="17.25" customHeight="1">
      <c r="B61" s="31" t="s">
        <v>2</v>
      </c>
      <c r="C61" s="789" t="s">
        <v>3</v>
      </c>
      <c r="D61" s="96" t="s">
        <v>4</v>
      </c>
      <c r="E61" s="100" t="s">
        <v>79</v>
      </c>
      <c r="F61" s="81"/>
      <c r="G61" s="81"/>
      <c r="H61" s="81"/>
      <c r="I61" s="81"/>
      <c r="J61" s="81"/>
      <c r="K61" s="81"/>
      <c r="L61" s="81"/>
      <c r="M61" s="64"/>
      <c r="O61" s="430" t="s">
        <v>61</v>
      </c>
      <c r="P61" s="1058">
        <f>F72+I72</f>
        <v>157.4</v>
      </c>
      <c r="Q61" s="1175">
        <f>J72+G72</f>
        <v>117.6</v>
      </c>
      <c r="R61" s="11"/>
      <c r="S61" s="406" t="s">
        <v>69</v>
      </c>
      <c r="T61" s="1058">
        <f>L65</f>
        <v>0.8</v>
      </c>
      <c r="U61" s="1055">
        <f>M65</f>
        <v>0.8</v>
      </c>
      <c r="V61" s="11"/>
      <c r="W61" s="1061" t="s">
        <v>88</v>
      </c>
      <c r="X61" s="1058">
        <f>F74+I73</f>
        <v>46</v>
      </c>
      <c r="Y61" s="1174">
        <f>G74+J73</f>
        <v>36.799999999999997</v>
      </c>
      <c r="Z61" s="169"/>
      <c r="AE61" s="356"/>
      <c r="AF61" s="169"/>
      <c r="AG61" s="155"/>
      <c r="AH61" s="169"/>
      <c r="AI61" s="169"/>
      <c r="AJ61" s="169"/>
      <c r="AK61" s="169"/>
      <c r="AL61" s="169"/>
      <c r="AM61" s="169"/>
      <c r="AN61" s="169"/>
      <c r="AO61" s="169"/>
      <c r="AY61" s="11"/>
      <c r="AZ61" s="11"/>
      <c r="BA61" s="11"/>
      <c r="BB61" s="11"/>
      <c r="BC61" s="11"/>
    </row>
    <row r="62" spans="2:55" ht="15" thickBot="1">
      <c r="B62" s="501" t="s">
        <v>5</v>
      </c>
      <c r="C62" s="146"/>
      <c r="D62" s="502" t="s">
        <v>80</v>
      </c>
      <c r="E62" s="73"/>
      <c r="F62" s="11"/>
      <c r="G62" s="11"/>
      <c r="H62" s="11"/>
      <c r="I62" s="11"/>
      <c r="J62" s="11"/>
      <c r="K62" s="35"/>
      <c r="L62" s="35"/>
      <c r="M62" s="87"/>
      <c r="O62" s="1052" t="s">
        <v>248</v>
      </c>
      <c r="P62" s="1080">
        <f>X62</f>
        <v>172.6</v>
      </c>
      <c r="Q62" s="1175">
        <f>Y62</f>
        <v>138.39999999999998</v>
      </c>
      <c r="R62" s="11"/>
      <c r="S62" s="406" t="s">
        <v>71</v>
      </c>
      <c r="T62" s="1058">
        <f>F77+I83</f>
        <v>1.34</v>
      </c>
      <c r="U62" s="1055">
        <f>G77+J83</f>
        <v>1.34</v>
      </c>
      <c r="V62" s="11"/>
      <c r="W62" s="1093" t="s">
        <v>433</v>
      </c>
      <c r="X62" s="1094">
        <f>SUM(X57:X61)</f>
        <v>172.6</v>
      </c>
      <c r="Y62" s="1095">
        <f>SUM(Y57:Y61)</f>
        <v>138.39999999999998</v>
      </c>
      <c r="Z62" s="169"/>
      <c r="AE62" s="198"/>
      <c r="AF62" s="1179"/>
      <c r="AG62" s="167"/>
      <c r="AH62" s="169"/>
      <c r="AI62" s="169"/>
      <c r="AJ62" s="169"/>
      <c r="AK62" s="169"/>
      <c r="AL62" s="169"/>
      <c r="AM62" s="169"/>
      <c r="AN62" s="169"/>
      <c r="AO62" s="169"/>
      <c r="AX62" s="11"/>
      <c r="AY62" s="11"/>
      <c r="AZ62" s="11"/>
      <c r="BA62" s="11"/>
      <c r="BB62" s="11"/>
      <c r="BC62" s="11"/>
    </row>
    <row r="63" spans="2:55" ht="16.2" thickBot="1">
      <c r="B63" s="1483" t="s">
        <v>219</v>
      </c>
      <c r="C63" s="190"/>
      <c r="D63" s="47"/>
      <c r="E63" s="1750" t="s">
        <v>763</v>
      </c>
      <c r="F63" s="217"/>
      <c r="G63" s="478"/>
      <c r="H63" s="478"/>
      <c r="I63" s="1751"/>
      <c r="J63" s="388"/>
      <c r="K63" s="559" t="s">
        <v>558</v>
      </c>
      <c r="L63" s="47"/>
      <c r="M63" s="58"/>
      <c r="O63" s="1066" t="s">
        <v>259</v>
      </c>
      <c r="P63" s="1067">
        <f>D69</f>
        <v>110</v>
      </c>
      <c r="Q63" s="1164">
        <f>D69</f>
        <v>110</v>
      </c>
      <c r="R63" s="11"/>
      <c r="S63" s="406" t="s">
        <v>435</v>
      </c>
      <c r="T63" s="1150">
        <f>F78+I78+I84</f>
        <v>2.7099999999999999E-2</v>
      </c>
      <c r="U63" s="1151">
        <f>G78+J78+J84</f>
        <v>2.7099999999999999E-2</v>
      </c>
      <c r="V63" s="11"/>
      <c r="W63" s="11"/>
      <c r="X63" s="11"/>
      <c r="Y63" s="84"/>
      <c r="Z63" s="169"/>
      <c r="AB63" s="169"/>
      <c r="AC63" s="198"/>
      <c r="AD63" s="169"/>
      <c r="AE63" s="198"/>
      <c r="AF63" s="169"/>
      <c r="AG63" s="167"/>
      <c r="AH63" s="169"/>
      <c r="AI63" s="169"/>
      <c r="AJ63" s="169"/>
      <c r="AK63" s="169"/>
      <c r="AL63" s="169"/>
      <c r="AM63" s="169"/>
      <c r="AN63" s="169"/>
      <c r="AO63" s="169"/>
      <c r="AX63" s="11"/>
      <c r="AY63" s="11"/>
      <c r="AZ63" s="11"/>
      <c r="BA63" s="11"/>
      <c r="BB63" s="11"/>
      <c r="BC63" s="11"/>
    </row>
    <row r="64" spans="2:55" ht="15" thickBot="1">
      <c r="B64" s="70"/>
      <c r="C64" s="921" t="s">
        <v>346</v>
      </c>
      <c r="D64" s="214"/>
      <c r="E64" s="1520" t="s">
        <v>150</v>
      </c>
      <c r="F64" s="1494" t="s">
        <v>151</v>
      </c>
      <c r="G64" s="1521" t="s">
        <v>152</v>
      </c>
      <c r="H64" s="260" t="s">
        <v>150</v>
      </c>
      <c r="I64" s="261" t="s">
        <v>151</v>
      </c>
      <c r="J64" s="262" t="s">
        <v>152</v>
      </c>
      <c r="K64" s="1504" t="s">
        <v>150</v>
      </c>
      <c r="L64" s="1505" t="s">
        <v>151</v>
      </c>
      <c r="M64" s="1506" t="s">
        <v>152</v>
      </c>
      <c r="O64" s="1057" t="s">
        <v>432</v>
      </c>
      <c r="P64" s="1079">
        <f>D74</f>
        <v>200</v>
      </c>
      <c r="Q64" s="1055">
        <f>D74</f>
        <v>200</v>
      </c>
      <c r="R64" s="11"/>
      <c r="S64" s="409" t="s">
        <v>140</v>
      </c>
      <c r="T64" s="1078">
        <f>I66+L78</f>
        <v>14.4</v>
      </c>
      <c r="U64" s="1055">
        <f>J66+M78</f>
        <v>14.4</v>
      </c>
      <c r="V64" s="11"/>
      <c r="W64" s="1084" t="s">
        <v>438</v>
      </c>
      <c r="X64" s="1085" t="s">
        <v>439</v>
      </c>
      <c r="Y64" s="1086" t="s">
        <v>440</v>
      </c>
      <c r="Z64" s="169"/>
      <c r="AB64" s="1180"/>
      <c r="AC64" s="198"/>
      <c r="AD64" s="169"/>
      <c r="AE64" s="198"/>
      <c r="AF64" s="1179"/>
      <c r="AG64" s="167"/>
      <c r="AH64" s="169"/>
      <c r="AI64" s="169"/>
      <c r="AJ64" s="169"/>
      <c r="AK64" s="169"/>
      <c r="AL64" s="169"/>
      <c r="AM64" s="169"/>
      <c r="AN64" s="169"/>
      <c r="AO64" s="169"/>
      <c r="AX64" s="11"/>
      <c r="AY64" s="11"/>
      <c r="AZ64" s="11"/>
      <c r="BA64" s="11"/>
      <c r="BB64" s="11"/>
      <c r="BC64" s="11"/>
    </row>
    <row r="65" spans="2:55" ht="15" thickBot="1">
      <c r="B65" s="421" t="s">
        <v>119</v>
      </c>
      <c r="C65" s="487" t="s">
        <v>636</v>
      </c>
      <c r="D65" s="1507" t="s">
        <v>559</v>
      </c>
      <c r="E65" s="204" t="s">
        <v>120</v>
      </c>
      <c r="F65" s="205">
        <v>127.72</v>
      </c>
      <c r="G65" s="1510">
        <v>125</v>
      </c>
      <c r="H65" s="668" t="s">
        <v>106</v>
      </c>
      <c r="I65" s="276">
        <v>5.4</v>
      </c>
      <c r="J65" s="1515">
        <v>5.4</v>
      </c>
      <c r="K65" s="117" t="s">
        <v>122</v>
      </c>
      <c r="L65" s="205">
        <v>0.8</v>
      </c>
      <c r="M65" s="216">
        <v>0.8</v>
      </c>
      <c r="O65" s="1083" t="s">
        <v>465</v>
      </c>
      <c r="P65" s="1079">
        <f>T69</f>
        <v>84.79</v>
      </c>
      <c r="Q65" s="1055">
        <f>U69</f>
        <v>73.069999999999993</v>
      </c>
      <c r="R65" s="11"/>
      <c r="S65" s="11"/>
      <c r="T65" s="11"/>
      <c r="U65" s="11"/>
      <c r="V65" s="11"/>
      <c r="W65" s="585" t="s">
        <v>462</v>
      </c>
      <c r="X65" s="1087">
        <f>Y65/1000/0.04</f>
        <v>0.13500000000000001</v>
      </c>
      <c r="Y65" s="1200">
        <f>G68</f>
        <v>5.4</v>
      </c>
      <c r="Z65" s="169"/>
      <c r="AB65" s="1181"/>
      <c r="AC65" s="198"/>
      <c r="AD65" s="169"/>
      <c r="AE65" s="198"/>
      <c r="AF65" s="169"/>
      <c r="AG65" s="163"/>
      <c r="AH65" s="169"/>
      <c r="AI65" s="169"/>
      <c r="AJ65" s="169"/>
      <c r="AK65" s="169"/>
      <c r="AL65" s="169"/>
      <c r="AM65" s="169"/>
      <c r="AN65" s="169"/>
      <c r="AO65" s="169"/>
      <c r="AX65" s="11"/>
      <c r="AY65" s="11"/>
      <c r="AZ65" s="11"/>
      <c r="BA65" s="11"/>
      <c r="BB65" s="11"/>
      <c r="BC65" s="11"/>
    </row>
    <row r="66" spans="2:55" ht="15" thickBot="1">
      <c r="B66" s="761"/>
      <c r="C66" s="1508" t="s">
        <v>638</v>
      </c>
      <c r="D66" s="84"/>
      <c r="E66" s="315" t="s">
        <v>123</v>
      </c>
      <c r="F66" s="427">
        <v>8.1</v>
      </c>
      <c r="G66" s="535">
        <v>8.1</v>
      </c>
      <c r="H66" s="445" t="s">
        <v>121</v>
      </c>
      <c r="I66" s="473">
        <v>5.4</v>
      </c>
      <c r="J66" s="472">
        <v>5.4</v>
      </c>
      <c r="K66" s="431" t="s">
        <v>105</v>
      </c>
      <c r="L66" s="462">
        <v>66</v>
      </c>
      <c r="M66" s="439">
        <v>66</v>
      </c>
      <c r="O66" s="1057" t="s">
        <v>78</v>
      </c>
      <c r="P66" s="1079">
        <f>L75</f>
        <v>7.8</v>
      </c>
      <c r="Q66" s="1060">
        <f>J68+M75</f>
        <v>32.799999999999997</v>
      </c>
      <c r="R66" s="11"/>
      <c r="S66" s="1196" t="s">
        <v>464</v>
      </c>
      <c r="T66" s="1130" t="s">
        <v>151</v>
      </c>
      <c r="U66" s="1131" t="s">
        <v>152</v>
      </c>
      <c r="V66" s="11"/>
      <c r="W66" s="585" t="s">
        <v>463</v>
      </c>
      <c r="X66" s="1087">
        <f>Y66/1000/0.04</f>
        <v>2.5000000000000001E-2</v>
      </c>
      <c r="Y66" s="1088">
        <f>M77</f>
        <v>1</v>
      </c>
      <c r="AB66" s="169"/>
      <c r="AC66" s="198"/>
      <c r="AD66" s="169"/>
      <c r="AE66" s="198"/>
      <c r="AF66" s="169"/>
      <c r="AG66" s="163"/>
      <c r="AH66" s="169"/>
      <c r="AI66" s="169"/>
      <c r="AJ66" s="169"/>
      <c r="AK66" s="169"/>
      <c r="AL66" s="169"/>
      <c r="AM66" s="169"/>
      <c r="AN66" s="169"/>
      <c r="AO66" s="169"/>
      <c r="AX66" s="11"/>
      <c r="AY66" s="11"/>
      <c r="AZ66" s="11"/>
      <c r="BA66" s="11"/>
      <c r="BB66" s="11"/>
      <c r="BC66" s="11"/>
    </row>
    <row r="67" spans="2:55" ht="15" thickBot="1">
      <c r="B67" s="504" t="s">
        <v>529</v>
      </c>
      <c r="C67" s="409" t="s">
        <v>528</v>
      </c>
      <c r="D67" s="425">
        <v>200</v>
      </c>
      <c r="E67" s="315" t="s">
        <v>114</v>
      </c>
      <c r="F67" s="1511">
        <v>10</v>
      </c>
      <c r="G67" s="1512">
        <v>10</v>
      </c>
      <c r="H67" s="445" t="s">
        <v>124</v>
      </c>
      <c r="I67" s="473">
        <v>5.4</v>
      </c>
      <c r="J67" s="472">
        <v>5.4</v>
      </c>
      <c r="K67" s="430" t="s">
        <v>105</v>
      </c>
      <c r="L67" s="427">
        <v>150</v>
      </c>
      <c r="M67" s="437">
        <v>150</v>
      </c>
      <c r="O67" s="1201" t="s">
        <v>373</v>
      </c>
      <c r="P67" s="1067">
        <f>I68</f>
        <v>25</v>
      </c>
      <c r="Q67" s="1060"/>
      <c r="R67" s="11"/>
      <c r="S67" s="1194" t="s">
        <v>110</v>
      </c>
      <c r="T67" s="703">
        <f>L72</f>
        <v>58.34</v>
      </c>
      <c r="U67" s="1195">
        <f>M72</f>
        <v>50.4</v>
      </c>
      <c r="V67" s="11"/>
      <c r="W67" s="1190" t="s">
        <v>441</v>
      </c>
      <c r="X67" s="1090">
        <f>SUM(X65:X66)</f>
        <v>0.16</v>
      </c>
      <c r="Y67" s="1091">
        <f>SUM(Y65:Y66)</f>
        <v>6.4</v>
      </c>
      <c r="AB67" s="1180"/>
      <c r="AC67" s="163"/>
      <c r="AD67" s="169"/>
      <c r="AE67" s="198"/>
      <c r="AF67" s="169"/>
      <c r="AG67" s="163"/>
      <c r="AH67" s="1179"/>
      <c r="AI67" s="169"/>
      <c r="AJ67" s="169"/>
      <c r="AK67" s="169"/>
      <c r="AL67" s="169"/>
      <c r="AM67" s="169"/>
      <c r="AN67" s="169"/>
      <c r="AO67" s="169"/>
      <c r="AX67" s="11"/>
      <c r="AY67" s="11"/>
      <c r="AZ67" s="11"/>
      <c r="BA67" s="11"/>
      <c r="BB67" s="11"/>
      <c r="BC67" s="11"/>
    </row>
    <row r="68" spans="2:55" ht="15" thickBot="1">
      <c r="B68" s="424" t="s">
        <v>10</v>
      </c>
      <c r="C68" s="409" t="s">
        <v>258</v>
      </c>
      <c r="D68" s="425">
        <v>30</v>
      </c>
      <c r="E68" s="433" t="s">
        <v>255</v>
      </c>
      <c r="F68" s="1513" t="s">
        <v>562</v>
      </c>
      <c r="G68" s="1514">
        <v>5.4</v>
      </c>
      <c r="H68" s="739" t="s">
        <v>373</v>
      </c>
      <c r="I68" s="473">
        <v>25</v>
      </c>
      <c r="J68" s="472">
        <v>25</v>
      </c>
      <c r="K68" s="67"/>
      <c r="L68" s="35"/>
      <c r="M68" s="87"/>
      <c r="N68" s="11"/>
      <c r="O68" s="1052" t="s">
        <v>81</v>
      </c>
      <c r="P68" s="1053">
        <f>F65</f>
        <v>127.72</v>
      </c>
      <c r="Q68" s="1054">
        <f>G65</f>
        <v>125</v>
      </c>
      <c r="R68" s="11"/>
      <c r="S68" s="1192" t="s">
        <v>292</v>
      </c>
      <c r="T68" s="1191">
        <f>L73</f>
        <v>26.45</v>
      </c>
      <c r="U68" s="1193">
        <f>M73</f>
        <v>22.67</v>
      </c>
      <c r="V68" s="11"/>
      <c r="W68" s="11"/>
      <c r="X68" s="11"/>
      <c r="Y68" s="84"/>
      <c r="AB68" s="169"/>
      <c r="AC68" s="198"/>
      <c r="AD68" s="169"/>
      <c r="AE68" s="198"/>
      <c r="AF68" s="169"/>
      <c r="AG68" s="163"/>
      <c r="AH68" s="169"/>
      <c r="AI68" s="169"/>
      <c r="AJ68" s="169"/>
      <c r="AK68" s="169"/>
      <c r="AL68" s="169"/>
      <c r="AM68" s="169"/>
      <c r="AN68" s="169"/>
      <c r="AO68" s="169"/>
      <c r="AX68" s="11"/>
      <c r="AY68" s="11"/>
      <c r="AZ68" s="11"/>
      <c r="BA68" s="11"/>
      <c r="BB68" s="11"/>
      <c r="BC68" s="11"/>
    </row>
    <row r="69" spans="2:55" ht="12.75" customHeight="1" thickBot="1">
      <c r="B69" s="1509" t="s">
        <v>13</v>
      </c>
      <c r="C69" s="409" t="s">
        <v>560</v>
      </c>
      <c r="D69" s="425">
        <v>110</v>
      </c>
      <c r="E69" s="405"/>
      <c r="F69" s="396"/>
      <c r="G69" s="396"/>
      <c r="H69" s="734"/>
      <c r="I69" s="11"/>
      <c r="J69" s="11"/>
      <c r="K69" s="67"/>
      <c r="L69" s="35"/>
      <c r="M69" s="87"/>
      <c r="N69" s="11"/>
      <c r="O69" s="1115" t="s">
        <v>87</v>
      </c>
      <c r="P69" s="1202">
        <f>I67+I80</f>
        <v>12.4</v>
      </c>
      <c r="Q69" s="1117">
        <f>J67+J80</f>
        <v>12.4</v>
      </c>
      <c r="R69" s="35"/>
      <c r="S69" s="1197" t="s">
        <v>367</v>
      </c>
      <c r="T69" s="1136">
        <f>SUM(T67:T68)</f>
        <v>84.79</v>
      </c>
      <c r="U69" s="1198">
        <f>SUM(U67:U68)</f>
        <v>73.069999999999993</v>
      </c>
      <c r="V69" s="35"/>
      <c r="W69" s="35"/>
      <c r="X69" s="35"/>
      <c r="Y69" s="87"/>
      <c r="AB69" s="1182"/>
      <c r="AC69" s="198"/>
      <c r="AD69" s="169"/>
      <c r="AE69" s="198"/>
      <c r="AF69" s="169"/>
      <c r="AG69" s="163"/>
      <c r="AH69" s="169"/>
      <c r="AI69" s="169"/>
      <c r="AJ69" s="169"/>
      <c r="AK69" s="169"/>
      <c r="AL69" s="169"/>
      <c r="AM69" s="169"/>
      <c r="AN69" s="169"/>
      <c r="AO69" s="169"/>
      <c r="AX69" s="11"/>
      <c r="AY69" s="11"/>
      <c r="AZ69" s="11"/>
      <c r="BA69" s="11"/>
      <c r="BB69" s="11"/>
      <c r="BC69" s="11"/>
    </row>
    <row r="70" spans="2:55" ht="12.75" customHeight="1" thickBot="1">
      <c r="B70" s="760"/>
      <c r="C70" s="750" t="s">
        <v>234</v>
      </c>
      <c r="D70" s="64"/>
      <c r="E70" s="503" t="s">
        <v>561</v>
      </c>
      <c r="F70" s="81"/>
      <c r="G70" s="81"/>
      <c r="H70" s="559" t="s">
        <v>748</v>
      </c>
      <c r="I70" s="47"/>
      <c r="J70" s="47"/>
      <c r="K70" s="486" t="s">
        <v>364</v>
      </c>
      <c r="L70" s="47"/>
      <c r="M70" s="58"/>
      <c r="N70" s="11"/>
      <c r="AB70" s="169"/>
      <c r="AC70" s="350"/>
      <c r="AD70" s="1179"/>
      <c r="AE70" s="198"/>
      <c r="AF70" s="169"/>
      <c r="AG70" s="163"/>
      <c r="AH70" s="169"/>
      <c r="AI70" s="169"/>
      <c r="AJ70" s="169"/>
      <c r="AK70" s="169"/>
      <c r="AL70" s="169"/>
      <c r="AM70" s="169"/>
      <c r="AN70" s="169"/>
      <c r="AO70" s="169"/>
      <c r="AX70" s="11"/>
      <c r="AY70" s="11"/>
      <c r="AZ70" s="11"/>
      <c r="BA70" s="11"/>
      <c r="BB70" s="11"/>
      <c r="BC70" s="11"/>
    </row>
    <row r="71" spans="2:55" ht="13.5" customHeight="1" thickBot="1">
      <c r="B71" s="422" t="s">
        <v>734</v>
      </c>
      <c r="C71" s="409" t="s">
        <v>561</v>
      </c>
      <c r="D71" s="832">
        <v>200</v>
      </c>
      <c r="E71" s="478" t="s">
        <v>150</v>
      </c>
      <c r="F71" s="113" t="s">
        <v>151</v>
      </c>
      <c r="G71" s="222" t="s">
        <v>152</v>
      </c>
      <c r="H71" s="557" t="s">
        <v>150</v>
      </c>
      <c r="I71" s="120" t="s">
        <v>151</v>
      </c>
      <c r="J71" s="223" t="s">
        <v>152</v>
      </c>
      <c r="K71" s="457" t="s">
        <v>150</v>
      </c>
      <c r="L71" s="113" t="s">
        <v>151</v>
      </c>
      <c r="M71" s="222" t="s">
        <v>152</v>
      </c>
      <c r="N71" s="11"/>
      <c r="R71" s="210" t="s">
        <v>421</v>
      </c>
      <c r="T71" s="2"/>
      <c r="U71" s="2" t="s">
        <v>422</v>
      </c>
      <c r="V71" s="1042"/>
      <c r="W71" s="12"/>
      <c r="AA71" s="170"/>
      <c r="AB71" s="169"/>
      <c r="AC71" s="163"/>
      <c r="AD71" s="169"/>
      <c r="AE71" s="198"/>
      <c r="AF71" s="1179"/>
      <c r="AG71" s="163"/>
      <c r="AH71" s="169"/>
      <c r="AI71" s="169"/>
      <c r="AJ71" s="169"/>
      <c r="AK71" s="169"/>
      <c r="AL71" s="169"/>
      <c r="AM71" s="169"/>
      <c r="AN71" s="169"/>
      <c r="AO71" s="169"/>
      <c r="AX71" s="11"/>
      <c r="AY71" s="11"/>
      <c r="AZ71" s="11"/>
      <c r="BA71" s="11"/>
      <c r="BB71" s="11"/>
      <c r="BC71" s="11"/>
    </row>
    <row r="72" spans="2:55">
      <c r="B72" s="424" t="s">
        <v>365</v>
      </c>
      <c r="C72" s="409" t="s">
        <v>741</v>
      </c>
      <c r="D72" s="425">
        <v>90</v>
      </c>
      <c r="E72" s="596" t="s">
        <v>127</v>
      </c>
      <c r="F72" s="564">
        <v>80</v>
      </c>
      <c r="G72" s="765">
        <v>60</v>
      </c>
      <c r="H72" s="117" t="s">
        <v>127</v>
      </c>
      <c r="I72" s="205">
        <v>77.400000000000006</v>
      </c>
      <c r="J72" s="534">
        <v>57.6</v>
      </c>
      <c r="K72" s="449" t="s">
        <v>110</v>
      </c>
      <c r="L72" s="205">
        <v>58.34</v>
      </c>
      <c r="M72" s="534">
        <v>50.4</v>
      </c>
      <c r="N72" s="11"/>
      <c r="O72" s="2" t="s">
        <v>252</v>
      </c>
      <c r="U72" s="74"/>
      <c r="V72" s="156"/>
      <c r="W72" s="91"/>
      <c r="AA72" s="170"/>
      <c r="AB72" s="1183"/>
      <c r="AC72" s="347"/>
      <c r="AD72" s="169"/>
      <c r="AE72" s="198"/>
      <c r="AF72" s="1179"/>
      <c r="AG72" s="163"/>
      <c r="AH72" s="169"/>
      <c r="AI72" s="169"/>
      <c r="AJ72" s="169"/>
      <c r="AK72" s="169"/>
      <c r="AL72" s="169"/>
      <c r="AM72" s="169"/>
      <c r="AN72" s="169"/>
      <c r="AO72" s="169"/>
      <c r="AX72" s="11"/>
      <c r="AY72" s="11"/>
      <c r="AZ72" s="11"/>
      <c r="BA72" s="11"/>
      <c r="BB72" s="11"/>
      <c r="BC72" s="11"/>
    </row>
    <row r="73" spans="2:55" ht="15.6">
      <c r="B73" s="424" t="s">
        <v>359</v>
      </c>
      <c r="C73" s="445" t="s">
        <v>747</v>
      </c>
      <c r="D73" s="425">
        <v>180</v>
      </c>
      <c r="E73" s="430" t="s">
        <v>732</v>
      </c>
      <c r="F73" s="441">
        <v>8</v>
      </c>
      <c r="G73" s="442">
        <v>8</v>
      </c>
      <c r="H73" s="430" t="s">
        <v>129</v>
      </c>
      <c r="I73" s="427">
        <v>36</v>
      </c>
      <c r="J73" s="428">
        <v>28.8</v>
      </c>
      <c r="K73" s="440" t="s">
        <v>292</v>
      </c>
      <c r="L73" s="427">
        <v>26.45</v>
      </c>
      <c r="M73" s="428">
        <v>22.67</v>
      </c>
      <c r="O73" s="156"/>
      <c r="Q73" s="1043" t="s">
        <v>423</v>
      </c>
      <c r="T73" s="241"/>
      <c r="U73" s="210" t="s">
        <v>424</v>
      </c>
      <c r="W73" s="156" t="s">
        <v>425</v>
      </c>
      <c r="X73" s="93">
        <v>0.6</v>
      </c>
      <c r="AA73" s="170"/>
      <c r="AB73" s="1184"/>
      <c r="AC73" s="198"/>
      <c r="AD73" s="1179"/>
      <c r="AE73" s="198"/>
      <c r="AF73" s="169"/>
      <c r="AG73" s="201"/>
      <c r="AH73" s="169"/>
      <c r="AI73" s="169"/>
      <c r="AJ73" s="169"/>
      <c r="AK73" s="169"/>
      <c r="AL73" s="169"/>
      <c r="AM73" s="169"/>
      <c r="AN73" s="169"/>
      <c r="AO73" s="169"/>
      <c r="AX73" s="11"/>
      <c r="AY73" s="11"/>
      <c r="AZ73" s="11"/>
      <c r="BA73" s="11"/>
      <c r="BB73" s="11"/>
      <c r="BC73" s="11"/>
    </row>
    <row r="74" spans="2:55">
      <c r="B74" s="504" t="s">
        <v>9</v>
      </c>
      <c r="C74" s="409" t="s">
        <v>229</v>
      </c>
      <c r="D74" s="425">
        <v>200</v>
      </c>
      <c r="E74" s="430" t="s">
        <v>88</v>
      </c>
      <c r="F74" s="441">
        <v>10</v>
      </c>
      <c r="G74" s="442">
        <v>8</v>
      </c>
      <c r="H74" s="430" t="s">
        <v>131</v>
      </c>
      <c r="I74" s="427">
        <v>18</v>
      </c>
      <c r="J74" s="428">
        <v>14.4</v>
      </c>
      <c r="K74" s="440" t="s">
        <v>101</v>
      </c>
      <c r="L74" s="427">
        <v>13.9</v>
      </c>
      <c r="M74" s="428">
        <v>13.9</v>
      </c>
      <c r="O74" s="156" t="s">
        <v>352</v>
      </c>
      <c r="AA74" s="170"/>
      <c r="AB74" s="1183"/>
      <c r="AC74" s="198"/>
      <c r="AD74" s="1179"/>
      <c r="AE74" s="198"/>
      <c r="AF74" s="1179"/>
      <c r="AG74" s="169"/>
      <c r="AH74" s="169"/>
      <c r="AI74" s="169"/>
      <c r="AJ74" s="169"/>
      <c r="AK74" s="169"/>
      <c r="AL74" s="169"/>
      <c r="AM74" s="169"/>
      <c r="AN74" s="169"/>
      <c r="AO74" s="169"/>
      <c r="AX74" s="11"/>
      <c r="AY74" s="11"/>
      <c r="AZ74" s="11"/>
      <c r="BA74" s="11"/>
      <c r="BB74" s="11"/>
      <c r="BC74" s="11"/>
    </row>
    <row r="75" spans="2:55">
      <c r="B75" s="504" t="s">
        <v>10</v>
      </c>
      <c r="C75" s="409" t="s">
        <v>11</v>
      </c>
      <c r="D75" s="425">
        <v>30</v>
      </c>
      <c r="E75" s="430" t="s">
        <v>192</v>
      </c>
      <c r="F75" s="441">
        <v>9.6</v>
      </c>
      <c r="G75" s="442">
        <v>8</v>
      </c>
      <c r="H75" s="430" t="s">
        <v>362</v>
      </c>
      <c r="I75" s="731">
        <v>37.799999999999997</v>
      </c>
      <c r="J75" s="732">
        <v>28.8</v>
      </c>
      <c r="K75" s="440" t="s">
        <v>104</v>
      </c>
      <c r="L75" s="427">
        <v>7.8</v>
      </c>
      <c r="M75" s="437">
        <v>7.8</v>
      </c>
      <c r="O75" s="1044" t="s">
        <v>426</v>
      </c>
      <c r="S75" s="639"/>
      <c r="T75" s="156" t="s">
        <v>427</v>
      </c>
      <c r="Y75" s="91"/>
      <c r="AA75" s="170"/>
      <c r="AB75" s="1183"/>
      <c r="AC75" s="198"/>
      <c r="AD75" s="1179"/>
      <c r="AE75" s="198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X75" s="11"/>
      <c r="AY75" s="11"/>
      <c r="AZ75" s="11"/>
      <c r="BA75" s="11"/>
      <c r="BB75" s="11"/>
      <c r="BC75" s="11"/>
    </row>
    <row r="76" spans="2:55" ht="17.25" customHeight="1" thickBot="1">
      <c r="B76" s="504" t="s">
        <v>10</v>
      </c>
      <c r="C76" s="409" t="s">
        <v>15</v>
      </c>
      <c r="D76" s="425">
        <v>20</v>
      </c>
      <c r="E76" s="430" t="s">
        <v>106</v>
      </c>
      <c r="F76" s="441">
        <v>3</v>
      </c>
      <c r="G76" s="442">
        <v>3</v>
      </c>
      <c r="H76" s="430" t="s">
        <v>363</v>
      </c>
      <c r="I76" s="731">
        <v>45</v>
      </c>
      <c r="J76" s="732">
        <v>36</v>
      </c>
      <c r="K76" s="440" t="s">
        <v>130</v>
      </c>
      <c r="L76" s="427">
        <v>10.8</v>
      </c>
      <c r="M76" s="428">
        <v>9</v>
      </c>
      <c r="AA76" s="361"/>
      <c r="AB76" s="1179"/>
      <c r="AC76" s="198"/>
      <c r="AD76" s="169"/>
      <c r="AE76" s="198"/>
      <c r="AF76" s="1179"/>
      <c r="AG76" s="169"/>
      <c r="AH76" s="169"/>
      <c r="AI76" s="169"/>
      <c r="AJ76" s="169"/>
      <c r="AK76" s="169"/>
      <c r="AL76" s="169"/>
      <c r="AM76" s="169"/>
      <c r="AN76" s="169"/>
      <c r="AO76" s="169"/>
      <c r="AX76" s="11"/>
      <c r="AY76" s="11"/>
      <c r="AZ76" s="11"/>
      <c r="BA76" s="11"/>
      <c r="BB76" s="11"/>
      <c r="BC76" s="11"/>
    </row>
    <row r="77" spans="2:55" ht="16.2" thickBot="1">
      <c r="B77" s="73"/>
      <c r="C77" s="919"/>
      <c r="D77" s="84"/>
      <c r="E77" s="466" t="s">
        <v>108</v>
      </c>
      <c r="F77" s="468">
        <v>0.8</v>
      </c>
      <c r="G77" s="469">
        <v>0.8</v>
      </c>
      <c r="H77" s="430" t="s">
        <v>93</v>
      </c>
      <c r="I77" s="733">
        <v>6.18</v>
      </c>
      <c r="J77" s="428">
        <v>6.18</v>
      </c>
      <c r="K77" s="440" t="s">
        <v>366</v>
      </c>
      <c r="L77" s="467" t="s">
        <v>563</v>
      </c>
      <c r="M77" s="437">
        <v>1</v>
      </c>
      <c r="O77" s="1096" t="s">
        <v>221</v>
      </c>
      <c r="P77" s="1097"/>
      <c r="Q77" s="1097"/>
      <c r="R77" s="1098"/>
      <c r="S77" s="81"/>
      <c r="T77" s="81"/>
      <c r="U77" s="81"/>
      <c r="V77" s="81"/>
      <c r="W77" s="81"/>
      <c r="X77" s="81"/>
      <c r="Y77" s="64"/>
      <c r="AA77" s="198"/>
      <c r="AB77" s="1183"/>
      <c r="AC77" s="169"/>
      <c r="AD77" s="169"/>
      <c r="AE77" s="198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X77" s="11"/>
      <c r="AY77" s="11"/>
      <c r="AZ77" s="11"/>
      <c r="BA77" s="11"/>
      <c r="BB77" s="11"/>
      <c r="BC77" s="11"/>
    </row>
    <row r="78" spans="2:55" ht="15" thickBot="1">
      <c r="B78" s="73"/>
      <c r="C78" s="919"/>
      <c r="D78" s="84"/>
      <c r="E78" s="466" t="s">
        <v>109</v>
      </c>
      <c r="F78" s="464">
        <v>8.0000000000000002E-3</v>
      </c>
      <c r="G78" s="465">
        <v>8.0000000000000002E-3</v>
      </c>
      <c r="H78" s="430" t="s">
        <v>134</v>
      </c>
      <c r="I78" s="427">
        <v>1.7999999999999999E-2</v>
      </c>
      <c r="J78" s="428">
        <v>1.7999999999999999E-2</v>
      </c>
      <c r="K78" s="567" t="s">
        <v>107</v>
      </c>
      <c r="L78" s="462">
        <v>9</v>
      </c>
      <c r="M78" s="513">
        <v>9</v>
      </c>
      <c r="O78" s="1099" t="s">
        <v>150</v>
      </c>
      <c r="P78" s="1100" t="s">
        <v>151</v>
      </c>
      <c r="Q78" s="1049" t="s">
        <v>152</v>
      </c>
      <c r="R78" s="81"/>
      <c r="S78" s="1050" t="s">
        <v>150</v>
      </c>
      <c r="T78" s="1050" t="s">
        <v>151</v>
      </c>
      <c r="U78" s="1049" t="s">
        <v>152</v>
      </c>
      <c r="V78" s="81"/>
      <c r="W78" s="1050" t="s">
        <v>150</v>
      </c>
      <c r="X78" s="1101" t="s">
        <v>151</v>
      </c>
      <c r="Y78" s="1102" t="s">
        <v>152</v>
      </c>
      <c r="AA78" s="198"/>
      <c r="AB78" s="169"/>
      <c r="AC78" s="169"/>
      <c r="AD78" s="169"/>
      <c r="AE78" s="163"/>
      <c r="AF78" s="1183"/>
      <c r="AG78" s="169"/>
      <c r="AH78" s="169"/>
      <c r="AI78" s="169"/>
      <c r="AJ78" s="169"/>
      <c r="AK78" s="169"/>
      <c r="AL78" s="169"/>
      <c r="AM78" s="169"/>
      <c r="AN78" s="169"/>
      <c r="AO78" s="169"/>
      <c r="AX78" s="11"/>
      <c r="AY78" s="11"/>
      <c r="AZ78" s="11"/>
      <c r="BA78" s="11"/>
      <c r="BB78" s="11"/>
      <c r="BC78" s="11"/>
    </row>
    <row r="79" spans="2:55">
      <c r="B79" s="73"/>
      <c r="C79" s="919"/>
      <c r="D79" s="84"/>
      <c r="E79" s="430" t="s">
        <v>105</v>
      </c>
      <c r="F79" s="427">
        <v>140</v>
      </c>
      <c r="G79" s="437"/>
      <c r="H79" s="316" t="s">
        <v>239</v>
      </c>
      <c r="I79" s="427">
        <v>47.9</v>
      </c>
      <c r="J79" s="443"/>
      <c r="K79" s="567" t="s">
        <v>115</v>
      </c>
      <c r="L79" s="462">
        <v>4.2</v>
      </c>
      <c r="M79" s="439">
        <v>4.2</v>
      </c>
      <c r="O79" s="271" t="s">
        <v>247</v>
      </c>
      <c r="P79" s="1103">
        <f>D95+D104</f>
        <v>40</v>
      </c>
      <c r="Q79" s="1164">
        <f>D104+D95</f>
        <v>40</v>
      </c>
      <c r="R79" s="11"/>
      <c r="S79" s="406" t="s">
        <v>67</v>
      </c>
      <c r="T79" s="1058">
        <f>I91+L102+I96</f>
        <v>19.399999999999999</v>
      </c>
      <c r="U79" s="1060">
        <f>M102+J96+J91</f>
        <v>19.399999999999999</v>
      </c>
      <c r="V79" s="11"/>
      <c r="W79" s="1104" t="s">
        <v>428</v>
      </c>
      <c r="X79" s="159"/>
      <c r="Y79" s="160"/>
      <c r="AA79" s="169"/>
      <c r="AB79" s="169"/>
      <c r="AC79" s="169"/>
      <c r="AD79" s="169"/>
      <c r="AE79" s="163"/>
      <c r="AF79" s="169"/>
      <c r="AG79" s="169"/>
      <c r="AH79" s="169"/>
      <c r="AI79" s="169"/>
      <c r="AJ79" s="169"/>
      <c r="AK79" s="169"/>
      <c r="AL79" s="169"/>
      <c r="AM79" s="169"/>
      <c r="AN79" s="169"/>
      <c r="AO79" s="169"/>
      <c r="AX79" s="11"/>
      <c r="AY79" s="11"/>
      <c r="AZ79" s="11"/>
      <c r="BA79" s="11"/>
      <c r="BB79" s="11"/>
      <c r="BC79" s="11"/>
    </row>
    <row r="80" spans="2:55">
      <c r="B80" s="73"/>
      <c r="C80" s="919"/>
      <c r="D80" s="84"/>
      <c r="E80" s="73"/>
      <c r="F80" s="11"/>
      <c r="G80" s="84"/>
      <c r="H80" s="430" t="s">
        <v>124</v>
      </c>
      <c r="I80" s="427">
        <v>7</v>
      </c>
      <c r="J80" s="437">
        <v>7</v>
      </c>
      <c r="K80" s="1518"/>
      <c r="L80" s="1519"/>
      <c r="M80" s="1522"/>
      <c r="O80" s="1057" t="s">
        <v>246</v>
      </c>
      <c r="P80" s="1105">
        <f>D94+D103+L91</f>
        <v>100</v>
      </c>
      <c r="Q80" s="1172">
        <f>D103+D94+M91</f>
        <v>100</v>
      </c>
      <c r="R80" s="11"/>
      <c r="S80" s="406" t="s">
        <v>250</v>
      </c>
      <c r="T80" s="1058">
        <f>F96</f>
        <v>2.5</v>
      </c>
      <c r="U80" s="1055">
        <f>G96</f>
        <v>2.5</v>
      </c>
      <c r="V80" s="11"/>
      <c r="W80" s="585" t="s">
        <v>135</v>
      </c>
      <c r="X80" s="1058">
        <f>I104</f>
        <v>5.52</v>
      </c>
      <c r="Y80" s="1174">
        <f>J104</f>
        <v>5.52</v>
      </c>
      <c r="AA80" s="163"/>
      <c r="AB80" s="983"/>
      <c r="AC80" s="232"/>
      <c r="AD80" s="169"/>
      <c r="AE80" s="169"/>
      <c r="AF80" s="1179"/>
      <c r="AG80" s="169"/>
      <c r="AH80" s="169"/>
      <c r="AI80" s="169"/>
      <c r="AJ80" s="169"/>
      <c r="AK80" s="169"/>
      <c r="AL80" s="169"/>
      <c r="AM80" s="169"/>
      <c r="AN80" s="169"/>
      <c r="AO80" s="169"/>
      <c r="AX80" s="11"/>
      <c r="AY80" s="11"/>
      <c r="AZ80" s="11"/>
      <c r="BA80" s="11"/>
      <c r="BB80" s="11"/>
      <c r="BC80" s="11"/>
    </row>
    <row r="81" spans="2:55">
      <c r="B81" s="73"/>
      <c r="C81" s="919"/>
      <c r="D81" s="84"/>
      <c r="E81" s="73"/>
      <c r="F81" s="11"/>
      <c r="G81" s="84"/>
      <c r="H81" s="430" t="s">
        <v>133</v>
      </c>
      <c r="I81" s="427">
        <v>3.7</v>
      </c>
      <c r="J81" s="437">
        <v>3.7</v>
      </c>
      <c r="K81" s="7"/>
      <c r="L81" s="15"/>
      <c r="M81" s="1523"/>
      <c r="O81" s="1057" t="s">
        <v>466</v>
      </c>
      <c r="P81" s="1105">
        <f>T90</f>
        <v>47.349999999999994</v>
      </c>
      <c r="Q81" s="1164">
        <f>U90</f>
        <v>47.349999999999994</v>
      </c>
      <c r="R81" s="11"/>
      <c r="S81" s="406" t="s">
        <v>71</v>
      </c>
      <c r="T81" s="1058">
        <f>F105</f>
        <v>0.52</v>
      </c>
      <c r="U81" s="1055">
        <f>G105</f>
        <v>0.52</v>
      </c>
      <c r="V81" s="11"/>
      <c r="W81" s="1061" t="s">
        <v>112</v>
      </c>
      <c r="X81" s="1058">
        <f>F102+I103</f>
        <v>20.64</v>
      </c>
      <c r="Y81" s="1176">
        <f>G102+J103</f>
        <v>17.2</v>
      </c>
      <c r="AI81" s="169"/>
      <c r="AJ81" s="169"/>
      <c r="AK81" s="169"/>
      <c r="AL81" s="169"/>
      <c r="AM81" s="169"/>
      <c r="AN81" s="169"/>
      <c r="AO81" s="169"/>
      <c r="AX81" s="11"/>
      <c r="AY81" s="11"/>
      <c r="AZ81" s="11"/>
      <c r="BA81" s="11"/>
      <c r="BB81" s="11"/>
      <c r="BC81" s="11"/>
    </row>
    <row r="82" spans="2:55" ht="13.5" customHeight="1">
      <c r="B82" s="73"/>
      <c r="C82" s="919"/>
      <c r="D82" s="84"/>
      <c r="E82" s="73"/>
      <c r="F82" s="11"/>
      <c r="G82" s="84"/>
      <c r="H82" s="430" t="s">
        <v>135</v>
      </c>
      <c r="I82" s="427">
        <v>5.4</v>
      </c>
      <c r="J82" s="437">
        <v>5.4</v>
      </c>
      <c r="K82" s="11"/>
      <c r="L82" s="11"/>
      <c r="M82" s="84"/>
      <c r="O82" s="430" t="s">
        <v>61</v>
      </c>
      <c r="P82" s="1106">
        <f>F100+I102</f>
        <v>175.76</v>
      </c>
      <c r="Q82" s="1203">
        <f>G100+J102</f>
        <v>132</v>
      </c>
      <c r="R82" s="11"/>
      <c r="S82" s="406" t="s">
        <v>256</v>
      </c>
      <c r="T82" s="1058">
        <f>L104</f>
        <v>10</v>
      </c>
      <c r="U82" s="1055">
        <f>M104</f>
        <v>10</v>
      </c>
      <c r="V82" s="11"/>
      <c r="W82" s="1061" t="s">
        <v>88</v>
      </c>
      <c r="X82" s="1058">
        <f>F101</f>
        <v>10.63</v>
      </c>
      <c r="Y82" s="1174">
        <f>G101</f>
        <v>8.5</v>
      </c>
      <c r="AI82" s="169"/>
      <c r="AJ82" s="169"/>
      <c r="AK82" s="169"/>
      <c r="AL82" s="169"/>
      <c r="AM82" s="169"/>
      <c r="AN82" s="169"/>
      <c r="AO82" s="169"/>
      <c r="AX82" s="11"/>
      <c r="AY82" s="11"/>
      <c r="AZ82" s="11"/>
      <c r="BA82" s="11"/>
      <c r="BB82" s="11"/>
      <c r="BC82" s="11"/>
    </row>
    <row r="83" spans="2:55" ht="12.75" customHeight="1">
      <c r="B83" s="73"/>
      <c r="C83" s="919"/>
      <c r="D83" s="84"/>
      <c r="E83" s="73"/>
      <c r="F83" s="11"/>
      <c r="G83" s="84"/>
      <c r="H83" s="430" t="s">
        <v>71</v>
      </c>
      <c r="I83" s="473">
        <v>0.54</v>
      </c>
      <c r="J83" s="443">
        <v>0.54</v>
      </c>
      <c r="K83" s="11"/>
      <c r="L83" s="11"/>
      <c r="M83" s="84"/>
      <c r="O83" s="1052" t="s">
        <v>248</v>
      </c>
      <c r="P83" s="1107">
        <f>X83</f>
        <v>36.79</v>
      </c>
      <c r="Q83" s="1175">
        <f>Y83</f>
        <v>31.22</v>
      </c>
      <c r="R83" s="11"/>
      <c r="S83" s="406" t="s">
        <v>435</v>
      </c>
      <c r="T83" s="1069">
        <f>F106+I106</f>
        <v>1.6E-2</v>
      </c>
      <c r="U83" s="1055">
        <f>G106+J106</f>
        <v>1.6E-2</v>
      </c>
      <c r="V83" s="11"/>
      <c r="W83" s="1070" t="s">
        <v>433</v>
      </c>
      <c r="X83" s="1081">
        <f>SUM(X80:X82)</f>
        <v>36.79</v>
      </c>
      <c r="Y83" s="1072">
        <f>SUM(Y80:Y82)</f>
        <v>31.22</v>
      </c>
      <c r="AI83" s="169"/>
      <c r="AJ83" s="169"/>
      <c r="AK83" s="169"/>
      <c r="AL83" s="169"/>
      <c r="AM83" s="169"/>
      <c r="AN83" s="169"/>
      <c r="AO83" s="169"/>
      <c r="AX83" s="11"/>
      <c r="AY83" s="11"/>
      <c r="AZ83" s="11"/>
      <c r="BA83" s="11"/>
      <c r="BB83" s="11"/>
      <c r="BC83" s="11"/>
    </row>
    <row r="84" spans="2:55" ht="15" thickBot="1">
      <c r="B84" s="67"/>
      <c r="C84" s="920"/>
      <c r="D84" s="87"/>
      <c r="E84" s="67"/>
      <c r="F84" s="35"/>
      <c r="G84" s="87"/>
      <c r="H84" s="481" t="s">
        <v>109</v>
      </c>
      <c r="I84" s="1516">
        <v>1.1000000000000001E-3</v>
      </c>
      <c r="J84" s="1517">
        <v>1.1000000000000001E-3</v>
      </c>
      <c r="K84" s="35"/>
      <c r="L84" s="35"/>
      <c r="M84" s="87"/>
      <c r="O84" s="1066" t="s">
        <v>442</v>
      </c>
      <c r="P84" s="1105">
        <f>L101+D105</f>
        <v>121.6</v>
      </c>
      <c r="Q84" s="1164">
        <f>M101+D105</f>
        <v>118</v>
      </c>
      <c r="R84" s="11"/>
      <c r="S84" s="409" t="s">
        <v>249</v>
      </c>
      <c r="T84" s="1108">
        <f>L103</f>
        <v>0.2</v>
      </c>
      <c r="U84" s="1109">
        <f>M103</f>
        <v>0.2</v>
      </c>
      <c r="V84" s="11"/>
      <c r="W84" s="11"/>
      <c r="X84" s="11"/>
      <c r="Y84" s="84"/>
      <c r="AI84" s="169"/>
      <c r="AJ84" s="169"/>
      <c r="AK84" s="169"/>
      <c r="AL84" s="169"/>
      <c r="AM84" s="169"/>
      <c r="AN84" s="169"/>
      <c r="AO84" s="169"/>
      <c r="AX84" s="11"/>
      <c r="AY84" s="11"/>
      <c r="AZ84" s="11"/>
      <c r="BA84" s="11"/>
      <c r="BB84" s="11"/>
      <c r="BC84" s="11"/>
    </row>
    <row r="85" spans="2:55" ht="16.2" thickBot="1">
      <c r="B85" s="11"/>
      <c r="C85" s="179"/>
      <c r="D85" s="11"/>
      <c r="E85" s="11"/>
      <c r="F85" s="11"/>
      <c r="G85" s="11"/>
      <c r="H85" s="11"/>
      <c r="I85" s="11"/>
      <c r="J85" s="11"/>
      <c r="K85" s="11"/>
      <c r="L85" s="11"/>
      <c r="M85" s="11"/>
      <c r="O85" s="1110" t="s">
        <v>174</v>
      </c>
      <c r="P85" s="1111">
        <f>L100</f>
        <v>15</v>
      </c>
      <c r="Q85" s="1164">
        <f>M100</f>
        <v>15</v>
      </c>
      <c r="R85" s="11"/>
      <c r="S85" s="11"/>
      <c r="T85" s="11"/>
      <c r="U85" s="11"/>
      <c r="V85" s="11"/>
      <c r="W85" s="11"/>
      <c r="X85" s="11"/>
      <c r="Y85" s="84"/>
      <c r="Z85" s="169"/>
      <c r="AA85" s="354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X85" s="11"/>
      <c r="AY85" s="11"/>
      <c r="AZ85" s="11"/>
      <c r="BA85" s="11"/>
      <c r="BB85" s="11"/>
      <c r="BC85" s="11"/>
    </row>
    <row r="86" spans="2:55" ht="12.75" customHeight="1" thickBot="1">
      <c r="B86" s="11"/>
      <c r="C86" s="179"/>
      <c r="D86" s="11"/>
      <c r="E86" s="11"/>
      <c r="F86" s="11"/>
      <c r="G86" s="11"/>
      <c r="H86" s="11"/>
      <c r="I86" s="11"/>
      <c r="J86" s="11"/>
      <c r="K86" s="11"/>
      <c r="L86" s="11"/>
      <c r="M86" s="11"/>
      <c r="O86" s="1112" t="s">
        <v>292</v>
      </c>
      <c r="P86" s="1105">
        <f>I101</f>
        <v>87</v>
      </c>
      <c r="Q86" s="1164">
        <f>J101</f>
        <v>74</v>
      </c>
      <c r="R86" s="11"/>
      <c r="S86" s="1205" t="s">
        <v>446</v>
      </c>
      <c r="T86" s="1206" t="s">
        <v>151</v>
      </c>
      <c r="U86" s="1207" t="s">
        <v>152</v>
      </c>
      <c r="V86" s="11"/>
      <c r="W86" s="7"/>
      <c r="X86" s="692"/>
      <c r="Y86" s="1896"/>
      <c r="Z86" s="169"/>
      <c r="AA86" s="339"/>
      <c r="AB86" s="339"/>
      <c r="AC86" s="169"/>
      <c r="AD86" s="355"/>
      <c r="AE86" s="356"/>
      <c r="AF86" s="169"/>
      <c r="AG86" s="155"/>
      <c r="AH86" s="169"/>
      <c r="AI86" s="169"/>
      <c r="AJ86" s="169"/>
      <c r="AK86" s="169"/>
      <c r="AL86" s="169"/>
      <c r="AM86" s="169"/>
      <c r="AN86" s="169"/>
      <c r="AO86" s="169"/>
      <c r="AX86" s="11"/>
      <c r="AY86" s="11"/>
      <c r="AZ86" s="11"/>
      <c r="BA86" s="11"/>
      <c r="BB86" s="11"/>
      <c r="BC86" s="11"/>
    </row>
    <row r="87" spans="2:55" ht="13.5" customHeight="1">
      <c r="C87" s="197"/>
      <c r="O87" s="1057" t="s">
        <v>78</v>
      </c>
      <c r="P87" s="1213">
        <f>F93+F97</f>
        <v>300</v>
      </c>
      <c r="Q87" s="1203">
        <f>G97+G93</f>
        <v>300</v>
      </c>
      <c r="R87" s="11"/>
      <c r="S87" s="202" t="s">
        <v>94</v>
      </c>
      <c r="T87" s="703">
        <f>F103</f>
        <v>16</v>
      </c>
      <c r="U87" s="1173">
        <f>G103</f>
        <v>16</v>
      </c>
      <c r="V87" s="11"/>
      <c r="W87" s="11"/>
      <c r="X87" s="11"/>
      <c r="Y87" s="84"/>
      <c r="Z87" s="169"/>
      <c r="AA87" s="167"/>
      <c r="AB87" s="169"/>
      <c r="AC87" s="198"/>
      <c r="AD87" s="169"/>
      <c r="AE87" s="198"/>
      <c r="AF87" s="169"/>
      <c r="AG87" s="167"/>
      <c r="AH87" s="169"/>
      <c r="AI87" s="169"/>
      <c r="AJ87" s="169"/>
      <c r="AK87" s="169"/>
      <c r="AL87" s="169"/>
      <c r="AM87" s="169"/>
      <c r="AN87" s="169"/>
      <c r="AO87" s="169"/>
      <c r="AX87" s="11"/>
      <c r="AY87" s="11"/>
      <c r="AZ87" s="11"/>
      <c r="BA87" s="11"/>
      <c r="BB87" s="11"/>
      <c r="BC87" s="11"/>
    </row>
    <row r="88" spans="2:55" ht="14.25" customHeight="1" thickBot="1">
      <c r="B88" s="1486" t="s">
        <v>254</v>
      </c>
      <c r="C88" s="923"/>
      <c r="D88" s="242"/>
      <c r="K88" s="156"/>
      <c r="O88" s="1052" t="s">
        <v>262</v>
      </c>
      <c r="P88" s="1114">
        <f>L92</f>
        <v>15.51</v>
      </c>
      <c r="Q88" s="1055">
        <f>M92</f>
        <v>15</v>
      </c>
      <c r="R88" s="11"/>
      <c r="S88" s="445" t="s">
        <v>97</v>
      </c>
      <c r="T88" s="1135">
        <f>F92</f>
        <v>18.05</v>
      </c>
      <c r="U88" s="1173">
        <f>G92</f>
        <v>18.05</v>
      </c>
      <c r="V88" s="11"/>
      <c r="W88" s="11"/>
      <c r="X88" s="11"/>
      <c r="Y88" s="84"/>
      <c r="Z88" s="169"/>
      <c r="AA88" s="167"/>
      <c r="AB88" s="169"/>
      <c r="AC88" s="198"/>
      <c r="AD88" s="169"/>
      <c r="AE88" s="198"/>
      <c r="AF88" s="169"/>
      <c r="AG88" s="167"/>
      <c r="AH88" s="169"/>
      <c r="AI88" s="169"/>
      <c r="AJ88" s="169"/>
      <c r="AK88" s="169"/>
      <c r="AL88" s="169"/>
      <c r="AM88" s="169"/>
      <c r="AN88" s="169"/>
      <c r="AO88" s="169"/>
      <c r="AX88" s="11"/>
      <c r="AY88" s="11"/>
      <c r="AZ88" s="11"/>
      <c r="BA88" s="11"/>
      <c r="BB88" s="11"/>
      <c r="BC88" s="11"/>
    </row>
    <row r="89" spans="2:55" ht="14.25" customHeight="1" thickBot="1">
      <c r="B89" s="1483" t="s">
        <v>221</v>
      </c>
      <c r="C89" s="190"/>
      <c r="D89" s="508"/>
      <c r="E89" s="713" t="s">
        <v>567</v>
      </c>
      <c r="F89" s="47"/>
      <c r="G89" s="47"/>
      <c r="H89" s="45"/>
      <c r="I89" s="47"/>
      <c r="J89" s="960"/>
      <c r="K89" s="1533" t="s">
        <v>231</v>
      </c>
      <c r="L89" s="47"/>
      <c r="M89" s="58"/>
      <c r="O89" s="1057" t="s">
        <v>106</v>
      </c>
      <c r="P89" s="1105">
        <f>I92+F104+L93</f>
        <v>19</v>
      </c>
      <c r="Q89" s="1055">
        <f>G104+M93+J92</f>
        <v>19</v>
      </c>
      <c r="R89" s="11"/>
      <c r="S89" s="445" t="s">
        <v>100</v>
      </c>
      <c r="T89" s="692">
        <f>F91</f>
        <v>13.3</v>
      </c>
      <c r="U89" s="1199">
        <f>G91</f>
        <v>13.3</v>
      </c>
      <c r="V89" s="11"/>
      <c r="W89" s="11"/>
      <c r="X89" s="11"/>
      <c r="Y89" s="84"/>
      <c r="Z89" s="169"/>
      <c r="AA89" s="170"/>
      <c r="AB89" s="170"/>
      <c r="AC89" s="198"/>
      <c r="AD89" s="169"/>
      <c r="AE89" s="198"/>
      <c r="AF89" s="169"/>
      <c r="AG89" s="167"/>
      <c r="AH89" s="169"/>
      <c r="AI89" s="169"/>
      <c r="AJ89" s="169"/>
      <c r="AK89" s="169"/>
      <c r="AL89" s="169"/>
      <c r="AM89" s="169"/>
      <c r="AN89" s="169"/>
      <c r="AO89" s="169"/>
      <c r="AX89" s="11"/>
      <c r="AY89" s="11"/>
      <c r="AZ89" s="11"/>
      <c r="BA89" s="11"/>
      <c r="BB89" s="11"/>
      <c r="BC89" s="11"/>
    </row>
    <row r="90" spans="2:55" ht="12.75" customHeight="1" thickBot="1">
      <c r="B90" s="70"/>
      <c r="C90" s="921" t="s">
        <v>346</v>
      </c>
      <c r="D90" s="214"/>
      <c r="E90" s="457" t="s">
        <v>150</v>
      </c>
      <c r="F90" s="113" t="s">
        <v>151</v>
      </c>
      <c r="G90" s="511" t="s">
        <v>152</v>
      </c>
      <c r="H90" s="457" t="s">
        <v>150</v>
      </c>
      <c r="I90" s="113" t="s">
        <v>151</v>
      </c>
      <c r="J90" s="222" t="s">
        <v>152</v>
      </c>
      <c r="K90" s="457" t="s">
        <v>150</v>
      </c>
      <c r="L90" s="113" t="s">
        <v>151</v>
      </c>
      <c r="M90" s="222" t="s">
        <v>152</v>
      </c>
      <c r="O90" s="1115" t="s">
        <v>115</v>
      </c>
      <c r="P90" s="1116">
        <f>I105</f>
        <v>5.52</v>
      </c>
      <c r="Q90" s="1117">
        <f>J105</f>
        <v>5.52</v>
      </c>
      <c r="R90" s="35"/>
      <c r="S90" s="1211" t="s">
        <v>449</v>
      </c>
      <c r="T90" s="1212">
        <f>SUM(T87:T89)</f>
        <v>47.349999999999994</v>
      </c>
      <c r="U90" s="1214">
        <f>SUM(U87:U89)</f>
        <v>47.349999999999994</v>
      </c>
      <c r="V90" s="35"/>
      <c r="W90" s="35"/>
      <c r="X90" s="35"/>
      <c r="Y90" s="87"/>
      <c r="Z90" s="169"/>
      <c r="AA90" s="170"/>
      <c r="AB90" s="363"/>
      <c r="AC90" s="198"/>
      <c r="AD90" s="169"/>
      <c r="AE90" s="198"/>
      <c r="AF90" s="1179"/>
      <c r="AG90" s="163"/>
      <c r="AH90" s="169"/>
      <c r="AI90" s="169"/>
      <c r="AJ90" s="169"/>
      <c r="AK90" s="169"/>
      <c r="AL90" s="169"/>
      <c r="AM90" s="169"/>
      <c r="AN90" s="169"/>
      <c r="AO90" s="169"/>
      <c r="AX90" s="11"/>
      <c r="AY90" s="11"/>
      <c r="AZ90" s="11"/>
      <c r="BA90" s="11"/>
      <c r="BB90" s="11"/>
      <c r="BC90" s="11"/>
    </row>
    <row r="91" spans="2:55" ht="13.5" customHeight="1">
      <c r="B91" s="710" t="s">
        <v>368</v>
      </c>
      <c r="C91" s="807" t="s">
        <v>730</v>
      </c>
      <c r="D91" s="738" t="s">
        <v>324</v>
      </c>
      <c r="E91" s="515" t="s">
        <v>137</v>
      </c>
      <c r="F91" s="1524">
        <v>13.3</v>
      </c>
      <c r="G91" s="1525">
        <v>13.3</v>
      </c>
      <c r="H91" s="668" t="s">
        <v>67</v>
      </c>
      <c r="I91" s="276">
        <v>4.4000000000000004</v>
      </c>
      <c r="J91" s="1515">
        <v>4.4000000000000004</v>
      </c>
      <c r="K91" s="817" t="s">
        <v>246</v>
      </c>
      <c r="L91" s="215">
        <v>30</v>
      </c>
      <c r="M91" s="218">
        <v>30</v>
      </c>
      <c r="R91" s="11"/>
      <c r="S91" s="11"/>
      <c r="T91" s="11"/>
      <c r="U91" s="11"/>
      <c r="V91" s="11"/>
      <c r="Z91" s="169"/>
      <c r="AA91" s="167"/>
      <c r="AB91" s="169"/>
      <c r="AC91" s="198"/>
      <c r="AD91" s="1179"/>
      <c r="AE91" s="198"/>
      <c r="AF91" s="169"/>
      <c r="AG91" s="163"/>
      <c r="AH91" s="169"/>
      <c r="AI91" s="169"/>
      <c r="AJ91" s="169"/>
      <c r="AK91" s="169"/>
      <c r="AL91" s="169"/>
      <c r="AM91" s="169"/>
      <c r="AN91" s="169"/>
      <c r="AO91" s="169"/>
      <c r="AX91" s="11"/>
    </row>
    <row r="92" spans="2:55" ht="12.75" customHeight="1">
      <c r="B92" s="420" t="s">
        <v>22</v>
      </c>
      <c r="C92" s="668" t="s">
        <v>237</v>
      </c>
      <c r="D92" s="528">
        <v>200</v>
      </c>
      <c r="E92" s="316" t="s">
        <v>372</v>
      </c>
      <c r="F92" s="473">
        <v>18.05</v>
      </c>
      <c r="G92" s="587">
        <v>18.05</v>
      </c>
      <c r="H92" s="574" t="s">
        <v>106</v>
      </c>
      <c r="I92" s="473">
        <v>10</v>
      </c>
      <c r="J92" s="472">
        <v>10</v>
      </c>
      <c r="K92" s="317" t="s">
        <v>262</v>
      </c>
      <c r="L92" s="399">
        <v>15.51</v>
      </c>
      <c r="M92" s="402">
        <v>15</v>
      </c>
      <c r="Z92" s="169"/>
      <c r="AA92" s="170"/>
      <c r="AB92" s="169"/>
      <c r="AC92" s="163"/>
      <c r="AD92" s="169"/>
      <c r="AE92" s="198"/>
      <c r="AF92" s="169"/>
      <c r="AG92" s="163"/>
      <c r="AH92" s="1179"/>
      <c r="AI92" s="169"/>
      <c r="AJ92" s="169"/>
      <c r="AK92" s="169"/>
      <c r="AL92" s="169"/>
      <c r="AM92" s="169"/>
      <c r="AN92" s="169"/>
      <c r="AO92" s="169"/>
      <c r="AX92" s="11"/>
    </row>
    <row r="93" spans="2:55" ht="12.75" customHeight="1" thickBot="1">
      <c r="B93" s="514" t="s">
        <v>233</v>
      </c>
      <c r="C93" s="740" t="s">
        <v>231</v>
      </c>
      <c r="D93" s="423">
        <v>50</v>
      </c>
      <c r="E93" s="481" t="s">
        <v>104</v>
      </c>
      <c r="F93" s="344">
        <v>100</v>
      </c>
      <c r="G93" s="1526">
        <v>100</v>
      </c>
      <c r="H93" s="323" t="s">
        <v>105</v>
      </c>
      <c r="I93" s="474">
        <v>66.599999999999994</v>
      </c>
      <c r="J93" s="821"/>
      <c r="K93" s="321" t="s">
        <v>106</v>
      </c>
      <c r="L93" s="322">
        <v>5</v>
      </c>
      <c r="M93" s="1527">
        <v>5</v>
      </c>
      <c r="AB93" s="1180"/>
      <c r="AC93" s="198"/>
      <c r="AD93" s="169"/>
      <c r="AE93" s="198"/>
      <c r="AF93" s="169"/>
      <c r="AG93" s="163"/>
      <c r="AH93" s="1179"/>
      <c r="AI93" s="169"/>
      <c r="AJ93" s="169"/>
      <c r="AK93" s="169"/>
      <c r="AL93" s="169"/>
      <c r="AM93" s="169"/>
      <c r="AN93" s="169"/>
      <c r="AO93" s="169"/>
      <c r="AX93" s="11"/>
    </row>
    <row r="94" spans="2:55" ht="14.25" customHeight="1" thickBot="1">
      <c r="B94" s="424" t="s">
        <v>10</v>
      </c>
      <c r="C94" s="409" t="s">
        <v>11</v>
      </c>
      <c r="D94" s="425">
        <v>30</v>
      </c>
      <c r="E94" s="45"/>
      <c r="F94" s="823" t="s">
        <v>237</v>
      </c>
      <c r="G94" s="47"/>
      <c r="H94" s="47"/>
      <c r="I94" s="47"/>
      <c r="J94" s="58"/>
      <c r="K94" s="73"/>
      <c r="L94" s="11"/>
      <c r="M94" s="84"/>
      <c r="AB94" s="1182"/>
      <c r="AC94" s="198"/>
      <c r="AD94" s="169"/>
      <c r="AE94" s="198"/>
      <c r="AF94" s="169"/>
      <c r="AG94" s="163"/>
      <c r="AH94" s="1179"/>
      <c r="AI94" s="169"/>
      <c r="AJ94" s="169"/>
      <c r="AK94" s="169"/>
      <c r="AL94" s="169"/>
      <c r="AM94" s="169"/>
      <c r="AN94" s="169"/>
      <c r="AO94" s="169"/>
      <c r="AX94" s="11"/>
    </row>
    <row r="95" spans="2:55" ht="13.5" customHeight="1" thickBot="1">
      <c r="B95" s="424" t="s">
        <v>10</v>
      </c>
      <c r="C95" s="409" t="s">
        <v>15</v>
      </c>
      <c r="D95" s="425">
        <v>20</v>
      </c>
      <c r="E95" s="532" t="s">
        <v>150</v>
      </c>
      <c r="F95" s="119" t="s">
        <v>151</v>
      </c>
      <c r="G95" s="1490" t="s">
        <v>152</v>
      </c>
      <c r="H95" s="532" t="s">
        <v>150</v>
      </c>
      <c r="I95" s="119" t="s">
        <v>151</v>
      </c>
      <c r="J95" s="219" t="s">
        <v>152</v>
      </c>
      <c r="K95" s="73"/>
      <c r="L95" s="169"/>
      <c r="M95" s="164"/>
      <c r="AB95" s="169"/>
      <c r="AC95" s="350"/>
      <c r="AD95" s="169"/>
      <c r="AE95" s="198"/>
      <c r="AF95" s="1179"/>
      <c r="AG95" s="169"/>
      <c r="AH95" s="169"/>
      <c r="AI95" s="169"/>
      <c r="AJ95" s="169"/>
      <c r="AK95" s="169"/>
      <c r="AL95" s="169"/>
      <c r="AM95" s="169"/>
      <c r="AN95" s="169"/>
      <c r="AO95" s="169"/>
      <c r="AP95" s="11"/>
      <c r="AQ95" s="11"/>
      <c r="AR95" s="11"/>
      <c r="AS95" s="11"/>
      <c r="AX95" s="11"/>
    </row>
    <row r="96" spans="2:55" ht="12.75" customHeight="1">
      <c r="B96" s="761"/>
      <c r="C96" s="801"/>
      <c r="D96" s="11"/>
      <c r="E96" s="207" t="s">
        <v>467</v>
      </c>
      <c r="F96" s="208">
        <v>2.5</v>
      </c>
      <c r="G96" s="309">
        <v>2.5</v>
      </c>
      <c r="H96" s="202" t="s">
        <v>67</v>
      </c>
      <c r="I96" s="205">
        <v>5</v>
      </c>
      <c r="J96" s="216">
        <v>5</v>
      </c>
      <c r="K96" s="263"/>
      <c r="L96" s="336"/>
      <c r="M96" s="1534"/>
      <c r="AB96" s="169"/>
      <c r="AC96" s="198"/>
      <c r="AD96" s="1179"/>
      <c r="AE96" s="198"/>
      <c r="AF96" s="1179"/>
      <c r="AG96" s="163"/>
      <c r="AH96" s="1179"/>
      <c r="AI96" s="167"/>
      <c r="AJ96" s="169"/>
      <c r="AK96" s="169"/>
      <c r="AL96" s="169"/>
      <c r="AM96" s="169"/>
      <c r="AN96" s="169"/>
      <c r="AO96" s="169"/>
      <c r="AP96" s="11"/>
      <c r="AQ96" s="11"/>
      <c r="AR96" s="11"/>
      <c r="AS96" s="11"/>
      <c r="AX96" s="11"/>
    </row>
    <row r="97" spans="2:50" ht="12" customHeight="1" thickBot="1">
      <c r="B97" s="761"/>
      <c r="C97" s="801"/>
      <c r="D97" s="11"/>
      <c r="E97" s="321" t="s">
        <v>78</v>
      </c>
      <c r="F97" s="474">
        <v>200</v>
      </c>
      <c r="G97" s="1530">
        <v>200</v>
      </c>
      <c r="H97" s="323" t="s">
        <v>105</v>
      </c>
      <c r="I97" s="474">
        <v>10</v>
      </c>
      <c r="J97" s="516">
        <v>10</v>
      </c>
      <c r="K97" s="73"/>
      <c r="L97" s="11"/>
      <c r="M97" s="84"/>
      <c r="AB97" s="1183"/>
      <c r="AC97" s="347"/>
      <c r="AD97" s="169"/>
      <c r="AE97" s="198"/>
      <c r="AF97" s="169"/>
      <c r="AG97" s="169"/>
      <c r="AH97" s="169"/>
      <c r="AI97" s="167"/>
      <c r="AJ97" s="169"/>
      <c r="AK97" s="169"/>
      <c r="AL97" s="169"/>
      <c r="AM97" s="169"/>
      <c r="AN97" s="169"/>
      <c r="AO97" s="169"/>
      <c r="AP97" s="11"/>
      <c r="AQ97" s="11"/>
      <c r="AR97" s="11"/>
      <c r="AS97" s="11"/>
      <c r="AX97" s="11"/>
    </row>
    <row r="98" spans="2:50" ht="15" thickBot="1">
      <c r="B98" s="761"/>
      <c r="C98" s="801"/>
      <c r="D98" s="84"/>
      <c r="E98" s="1528" t="s">
        <v>236</v>
      </c>
      <c r="F98" s="190"/>
      <c r="G98" s="175"/>
      <c r="H98" s="454" t="s">
        <v>287</v>
      </c>
      <c r="I98" s="98"/>
      <c r="J98" s="509"/>
      <c r="K98" s="522" t="s">
        <v>288</v>
      </c>
      <c r="L98" s="233"/>
      <c r="M98" s="393"/>
      <c r="AB98" s="1184"/>
      <c r="AC98" s="198"/>
      <c r="AD98" s="1179"/>
      <c r="AE98" s="198"/>
      <c r="AF98" s="1179"/>
      <c r="AG98" s="201"/>
      <c r="AH98" s="169"/>
      <c r="AI98" s="169"/>
      <c r="AJ98" s="169"/>
      <c r="AK98" s="169"/>
      <c r="AL98" s="169"/>
      <c r="AM98" s="169"/>
      <c r="AN98" s="169"/>
      <c r="AO98" s="169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2:50" ht="15" customHeight="1" thickBot="1">
      <c r="B99" s="760"/>
      <c r="C99" s="750" t="s">
        <v>234</v>
      </c>
      <c r="D99" s="64"/>
      <c r="E99" s="284" t="s">
        <v>150</v>
      </c>
      <c r="F99" s="261" t="s">
        <v>151</v>
      </c>
      <c r="G99" s="262" t="s">
        <v>152</v>
      </c>
      <c r="H99" s="510" t="s">
        <v>289</v>
      </c>
      <c r="I99" s="35"/>
      <c r="J99" s="87"/>
      <c r="K99" s="263" t="s">
        <v>150</v>
      </c>
      <c r="L99" s="264" t="s">
        <v>151</v>
      </c>
      <c r="M99" s="265" t="s">
        <v>152</v>
      </c>
      <c r="AB99" s="169"/>
      <c r="AC99" s="198"/>
      <c r="AD99" s="1179"/>
      <c r="AE99" s="169"/>
      <c r="AF99" s="169"/>
      <c r="AG99" s="169"/>
      <c r="AH99" s="169"/>
      <c r="AI99" s="169"/>
      <c r="AJ99" s="169"/>
      <c r="AK99" s="169"/>
      <c r="AL99" s="169"/>
      <c r="AM99" s="169"/>
      <c r="AN99" s="169"/>
      <c r="AO99" s="169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2:50" ht="13.5" customHeight="1" thickBot="1">
      <c r="B100" s="422" t="s">
        <v>197</v>
      </c>
      <c r="C100" s="409" t="s">
        <v>201</v>
      </c>
      <c r="D100" s="832">
        <v>200</v>
      </c>
      <c r="E100" s="204" t="s">
        <v>127</v>
      </c>
      <c r="F100" s="203">
        <v>53.4</v>
      </c>
      <c r="G100" s="211">
        <v>40</v>
      </c>
      <c r="H100" s="457" t="s">
        <v>150</v>
      </c>
      <c r="I100" s="113" t="s">
        <v>151</v>
      </c>
      <c r="J100" s="222" t="s">
        <v>152</v>
      </c>
      <c r="K100" s="596" t="s">
        <v>174</v>
      </c>
      <c r="L100" s="564">
        <v>15</v>
      </c>
      <c r="M100" s="765">
        <v>15</v>
      </c>
      <c r="AB100" s="1183"/>
      <c r="AC100" s="198"/>
      <c r="AD100" s="1179"/>
      <c r="AE100" s="198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2:50" ht="15.75" customHeight="1">
      <c r="B101" s="424" t="s">
        <v>290</v>
      </c>
      <c r="C101" s="409" t="s">
        <v>291</v>
      </c>
      <c r="D101" s="488" t="s">
        <v>564</v>
      </c>
      <c r="E101" s="315" t="s">
        <v>129</v>
      </c>
      <c r="F101" s="397">
        <v>10.63</v>
      </c>
      <c r="G101" s="400">
        <v>8.5</v>
      </c>
      <c r="H101" s="117" t="s">
        <v>292</v>
      </c>
      <c r="I101" s="480">
        <v>87</v>
      </c>
      <c r="J101" s="534">
        <v>74</v>
      </c>
      <c r="K101" s="430" t="s">
        <v>566</v>
      </c>
      <c r="L101" s="427">
        <v>21.6</v>
      </c>
      <c r="M101" s="428">
        <v>18</v>
      </c>
      <c r="AB101" s="1179"/>
      <c r="AC101" s="198"/>
      <c r="AD101" s="169"/>
      <c r="AE101" s="198"/>
      <c r="AF101" s="169"/>
      <c r="AG101" s="169"/>
      <c r="AH101" s="169"/>
      <c r="AI101" s="169"/>
      <c r="AJ101" s="169"/>
      <c r="AK101" s="169"/>
      <c r="AL101" s="169"/>
      <c r="AM101" s="169"/>
      <c r="AN101" s="169"/>
      <c r="AO101" s="169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2:50" ht="12.75" customHeight="1">
      <c r="B102" s="424" t="s">
        <v>293</v>
      </c>
      <c r="C102" s="409" t="s">
        <v>288</v>
      </c>
      <c r="D102" s="425">
        <v>200</v>
      </c>
      <c r="E102" s="315" t="s">
        <v>131</v>
      </c>
      <c r="F102" s="397">
        <v>9.6</v>
      </c>
      <c r="G102" s="400">
        <v>8</v>
      </c>
      <c r="H102" s="430" t="s">
        <v>61</v>
      </c>
      <c r="I102" s="512">
        <v>122.36</v>
      </c>
      <c r="J102" s="736">
        <v>92</v>
      </c>
      <c r="K102" s="430" t="s">
        <v>67</v>
      </c>
      <c r="L102" s="427">
        <v>10</v>
      </c>
      <c r="M102" s="428">
        <v>10</v>
      </c>
      <c r="AB102" s="1183"/>
      <c r="AC102" s="169"/>
      <c r="AD102" s="169"/>
      <c r="AE102" s="198"/>
      <c r="AF102" s="169"/>
      <c r="AG102" s="169"/>
      <c r="AH102" s="169"/>
      <c r="AI102" s="169"/>
      <c r="AJ102" s="169"/>
      <c r="AK102" s="169"/>
      <c r="AL102" s="169"/>
      <c r="AM102" s="169"/>
      <c r="AN102" s="169"/>
      <c r="AO102" s="169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2:50" ht="12.75" customHeight="1">
      <c r="B103" s="424" t="s">
        <v>10</v>
      </c>
      <c r="C103" s="409" t="s">
        <v>11</v>
      </c>
      <c r="D103" s="423">
        <v>40</v>
      </c>
      <c r="E103" s="315" t="s">
        <v>203</v>
      </c>
      <c r="F103" s="397">
        <v>16</v>
      </c>
      <c r="G103" s="400">
        <v>16</v>
      </c>
      <c r="H103" s="429" t="s">
        <v>91</v>
      </c>
      <c r="I103" s="438">
        <v>11.04</v>
      </c>
      <c r="J103" s="513">
        <v>9.1999999999999993</v>
      </c>
      <c r="K103" s="430" t="s">
        <v>116</v>
      </c>
      <c r="L103" s="427">
        <v>0.2</v>
      </c>
      <c r="M103" s="428">
        <v>0.2</v>
      </c>
      <c r="AB103" s="169"/>
      <c r="AC103" s="169"/>
      <c r="AD103" s="169"/>
      <c r="AE103" s="163"/>
      <c r="AF103" s="169"/>
      <c r="AG103" s="169"/>
      <c r="AH103" s="169"/>
      <c r="AI103" s="169"/>
      <c r="AJ103" s="169"/>
      <c r="AK103" s="169"/>
      <c r="AL103" s="169"/>
      <c r="AM103" s="169"/>
      <c r="AN103" s="169"/>
      <c r="AO103" s="169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2:50" ht="14.25" customHeight="1">
      <c r="B104" s="424" t="s">
        <v>10</v>
      </c>
      <c r="C104" s="409" t="s">
        <v>15</v>
      </c>
      <c r="D104" s="425">
        <v>20</v>
      </c>
      <c r="E104" s="315" t="s">
        <v>106</v>
      </c>
      <c r="F104" s="399">
        <v>4</v>
      </c>
      <c r="G104" s="402">
        <v>4</v>
      </c>
      <c r="H104" s="430" t="s">
        <v>113</v>
      </c>
      <c r="I104" s="467">
        <v>5.52</v>
      </c>
      <c r="J104" s="428">
        <v>5.52</v>
      </c>
      <c r="K104" s="431" t="s">
        <v>256</v>
      </c>
      <c r="L104" s="462">
        <v>10</v>
      </c>
      <c r="M104" s="513">
        <v>10</v>
      </c>
      <c r="AB104" s="169"/>
      <c r="AC104" s="169"/>
      <c r="AD104" s="169"/>
      <c r="AE104" s="163"/>
      <c r="AF104" s="169"/>
      <c r="AG104" s="163"/>
      <c r="AH104" s="163"/>
      <c r="AI104" s="169"/>
      <c r="AJ104" s="169"/>
      <c r="AK104" s="169"/>
      <c r="AL104" s="169"/>
      <c r="AM104" s="169"/>
      <c r="AN104" s="169"/>
      <c r="AO104" s="169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2:50" ht="15" customHeight="1">
      <c r="B105" s="479" t="s">
        <v>13</v>
      </c>
      <c r="C105" s="409" t="s">
        <v>565</v>
      </c>
      <c r="D105" s="425">
        <v>100</v>
      </c>
      <c r="E105" s="320" t="s">
        <v>108</v>
      </c>
      <c r="F105" s="398">
        <v>0.52</v>
      </c>
      <c r="G105" s="401">
        <v>0.52</v>
      </c>
      <c r="H105" s="430" t="s">
        <v>115</v>
      </c>
      <c r="I105" s="427">
        <v>5.52</v>
      </c>
      <c r="J105" s="437">
        <v>5.52</v>
      </c>
      <c r="K105" s="430" t="s">
        <v>105</v>
      </c>
      <c r="L105" s="427">
        <v>220</v>
      </c>
      <c r="M105" s="428">
        <v>220</v>
      </c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69"/>
      <c r="AM105" s="169"/>
      <c r="AN105" s="169"/>
      <c r="AO105" s="169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2:50" ht="14.25" customHeight="1">
      <c r="B106" s="761"/>
      <c r="C106" s="801"/>
      <c r="D106" s="84"/>
      <c r="E106" s="320" t="s">
        <v>109</v>
      </c>
      <c r="F106" s="398">
        <v>8.0000000000000002E-3</v>
      </c>
      <c r="G106" s="401">
        <v>8.0000000000000002E-3</v>
      </c>
      <c r="H106" s="515" t="s">
        <v>294</v>
      </c>
      <c r="I106" s="464">
        <v>8.0000000000000002E-3</v>
      </c>
      <c r="J106" s="465">
        <v>8.0000000000000002E-3</v>
      </c>
      <c r="K106" s="73"/>
      <c r="L106" s="11"/>
      <c r="M106" s="84"/>
      <c r="AB106" s="169"/>
      <c r="AC106" s="169"/>
      <c r="AD106" s="169"/>
      <c r="AE106" s="169"/>
      <c r="AF106" s="169"/>
      <c r="AG106" s="169"/>
      <c r="AH106" s="169"/>
      <c r="AI106" s="169"/>
      <c r="AJ106" s="169"/>
      <c r="AK106" s="169"/>
      <c r="AL106" s="169"/>
      <c r="AM106" s="169"/>
      <c r="AN106" s="169"/>
      <c r="AO106" s="169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2:50" ht="15" customHeight="1" thickBot="1">
      <c r="B107" s="67"/>
      <c r="C107" s="920"/>
      <c r="D107" s="87"/>
      <c r="E107" s="333" t="s">
        <v>105</v>
      </c>
      <c r="F107" s="1531">
        <v>140</v>
      </c>
      <c r="G107" s="1532">
        <v>140</v>
      </c>
      <c r="H107" s="318"/>
      <c r="I107" s="344"/>
      <c r="J107" s="506"/>
      <c r="K107" s="67"/>
      <c r="L107" s="35"/>
      <c r="M107" s="87"/>
      <c r="AI107" s="169"/>
      <c r="AJ107" s="169"/>
      <c r="AK107" s="169"/>
      <c r="AL107" s="169"/>
      <c r="AM107" s="169"/>
      <c r="AN107" s="169"/>
      <c r="AO107" s="169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2:50">
      <c r="B108" s="1529"/>
      <c r="C108" s="17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AI108" s="169"/>
      <c r="AJ108" s="169"/>
      <c r="AK108" s="169"/>
      <c r="AL108" s="169"/>
      <c r="AM108" s="169"/>
      <c r="AN108" s="169"/>
      <c r="AO108" s="169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2:50" ht="14.25" customHeight="1">
      <c r="B109" s="11"/>
      <c r="C109" s="49"/>
      <c r="D109" s="11"/>
      <c r="E109" s="11"/>
      <c r="F109" s="11"/>
      <c r="G109" s="11"/>
      <c r="H109" s="11"/>
      <c r="I109" s="11"/>
      <c r="J109" s="11"/>
      <c r="K109" s="768"/>
      <c r="L109" s="57"/>
      <c r="M109" s="11"/>
      <c r="AI109" s="169"/>
      <c r="AJ109" s="169"/>
      <c r="AK109" s="169"/>
      <c r="AL109" s="169"/>
      <c r="AM109" s="169"/>
      <c r="AN109" s="169"/>
      <c r="AO109" s="169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2:50" ht="12.75" customHeight="1">
      <c r="B110" s="11"/>
      <c r="C110" s="49"/>
      <c r="D110" s="11"/>
      <c r="E110" s="11"/>
      <c r="F110" s="11"/>
      <c r="G110" s="11"/>
      <c r="H110" s="11"/>
      <c r="I110" s="11"/>
      <c r="J110" s="11"/>
      <c r="K110" s="764"/>
      <c r="L110" s="99"/>
      <c r="M110" s="223"/>
      <c r="AI110" s="169"/>
      <c r="AJ110" s="169"/>
      <c r="AK110" s="169"/>
      <c r="AL110" s="169"/>
      <c r="AM110" s="169"/>
      <c r="AN110" s="169"/>
      <c r="AO110" s="169"/>
      <c r="AP110" s="11"/>
      <c r="AQ110" s="11"/>
      <c r="AR110" s="11"/>
      <c r="AS110" s="11"/>
      <c r="AT110" s="11"/>
      <c r="AU110" s="11"/>
      <c r="AV110" s="11"/>
      <c r="AW110" s="11"/>
    </row>
    <row r="111" spans="2:50" ht="11.25" customHeight="1">
      <c r="B111" s="11"/>
      <c r="C111" s="49"/>
      <c r="D111" s="11"/>
      <c r="E111" s="11"/>
      <c r="F111" s="11"/>
      <c r="G111" s="11"/>
      <c r="H111" s="11"/>
      <c r="I111" s="11"/>
      <c r="J111" s="11"/>
      <c r="K111" s="57"/>
      <c r="L111" s="1000"/>
      <c r="M111" s="1001"/>
      <c r="AI111" s="169"/>
      <c r="AJ111" s="169"/>
      <c r="AK111" s="169"/>
      <c r="AL111" s="169"/>
      <c r="AM111" s="169"/>
      <c r="AN111" s="169"/>
      <c r="AO111" s="169"/>
      <c r="AP111" s="11"/>
      <c r="AQ111" s="11"/>
      <c r="AR111" s="11"/>
      <c r="AS111" s="11"/>
      <c r="AT111" s="11"/>
      <c r="AU111" s="11"/>
      <c r="AV111" s="11"/>
      <c r="AW111" s="11"/>
    </row>
    <row r="112" spans="2:50" ht="15" customHeight="1">
      <c r="C112" s="197"/>
      <c r="N112" s="11"/>
      <c r="AI112" s="169"/>
      <c r="AJ112" s="169"/>
      <c r="AK112" s="169"/>
      <c r="AL112" s="169"/>
      <c r="AM112" s="169"/>
      <c r="AN112" s="169"/>
      <c r="AO112" s="169"/>
      <c r="AP112" s="11"/>
      <c r="AQ112" s="11"/>
      <c r="AR112" s="11"/>
      <c r="AS112" s="11"/>
      <c r="AT112" s="11"/>
      <c r="AU112" s="11"/>
      <c r="AV112" s="11"/>
      <c r="AW112" s="11"/>
    </row>
    <row r="113" spans="2:49" ht="13.5" customHeight="1">
      <c r="B113" s="167"/>
      <c r="C113" s="168"/>
      <c r="D113" s="206"/>
      <c r="K113" s="57"/>
      <c r="L113" s="38"/>
      <c r="M113" s="769"/>
      <c r="N113" s="169"/>
      <c r="O113" s="163"/>
      <c r="P113" s="162"/>
      <c r="Q113" s="206"/>
      <c r="AB113" s="169"/>
      <c r="AC113" s="169"/>
      <c r="AD113" s="169"/>
      <c r="AE113" s="169"/>
      <c r="AF113" s="169"/>
      <c r="AG113" s="169"/>
      <c r="AH113" s="169"/>
      <c r="AI113" s="169"/>
      <c r="AJ113" s="169"/>
      <c r="AK113" s="169"/>
      <c r="AL113" s="169"/>
      <c r="AM113" s="169"/>
      <c r="AN113" s="169"/>
      <c r="AO113" s="169"/>
      <c r="AP113" s="11"/>
      <c r="AQ113" s="11"/>
      <c r="AR113" s="11"/>
      <c r="AS113" s="11"/>
      <c r="AT113" s="11"/>
      <c r="AU113" s="11"/>
      <c r="AV113" s="11"/>
      <c r="AW113" s="11"/>
    </row>
    <row r="114" spans="2:49" ht="12.75" customHeight="1">
      <c r="B114" s="167"/>
      <c r="C114" s="168"/>
      <c r="D114" s="11"/>
      <c r="K114" s="11"/>
      <c r="L114" s="11"/>
      <c r="M114" s="11"/>
      <c r="N114" s="337"/>
      <c r="O114" s="163"/>
      <c r="P114" s="162"/>
      <c r="Q114" s="232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69"/>
      <c r="AM114" s="169"/>
      <c r="AN114" s="169"/>
      <c r="AO114" s="169"/>
      <c r="AP114" s="11"/>
      <c r="AQ114" s="11"/>
      <c r="AR114" s="11"/>
      <c r="AS114" s="11"/>
      <c r="AT114" s="11"/>
      <c r="AU114" s="11"/>
      <c r="AV114" s="11"/>
      <c r="AW114" s="11"/>
    </row>
    <row r="115" spans="2:49" ht="14.25" customHeight="1">
      <c r="B115" s="167"/>
      <c r="C115" s="168"/>
      <c r="D115" s="11"/>
      <c r="N115" s="206"/>
      <c r="O115" s="163"/>
      <c r="P115" s="162"/>
      <c r="Q115" s="232"/>
      <c r="AB115" s="339"/>
      <c r="AC115" s="169"/>
      <c r="AD115" s="355"/>
      <c r="AE115" s="356"/>
      <c r="AF115" s="169"/>
      <c r="AG115" s="155"/>
      <c r="AH115" s="169"/>
      <c r="AI115" s="169"/>
      <c r="AJ115" s="169"/>
      <c r="AK115" s="169"/>
      <c r="AL115" s="169"/>
      <c r="AM115" s="169"/>
      <c r="AN115" s="169"/>
      <c r="AO115" s="169"/>
      <c r="AP115" s="11"/>
      <c r="AQ115" s="11"/>
      <c r="AR115" s="11"/>
      <c r="AS115" s="11"/>
      <c r="AT115" s="11"/>
      <c r="AU115" s="11"/>
      <c r="AV115" s="11"/>
      <c r="AW115" s="11"/>
    </row>
    <row r="116" spans="2:49" ht="16.5" customHeight="1">
      <c r="B116" s="11"/>
      <c r="C116" s="179"/>
      <c r="D116" s="11"/>
      <c r="N116" s="206"/>
      <c r="O116" s="163"/>
      <c r="P116" s="162"/>
      <c r="Q116" s="232"/>
      <c r="AB116" s="169"/>
      <c r="AC116" s="198"/>
      <c r="AD116" s="169"/>
      <c r="AE116" s="198"/>
      <c r="AF116" s="169"/>
      <c r="AG116" s="167"/>
      <c r="AH116" s="169"/>
      <c r="AI116" s="169"/>
      <c r="AJ116" s="169"/>
      <c r="AK116" s="169"/>
      <c r="AL116" s="169"/>
      <c r="AM116" s="169"/>
      <c r="AN116" s="169"/>
      <c r="AO116" s="169"/>
      <c r="AP116" s="11"/>
      <c r="AQ116" s="11"/>
      <c r="AR116" s="11"/>
      <c r="AS116" s="11"/>
      <c r="AT116" s="11"/>
      <c r="AU116" s="11"/>
      <c r="AV116" s="11"/>
      <c r="AW116" s="11"/>
    </row>
    <row r="117" spans="2:49" ht="14.25" customHeight="1">
      <c r="B117" s="1486" t="s">
        <v>254</v>
      </c>
      <c r="C117" s="197"/>
      <c r="F117" s="210" t="s">
        <v>254</v>
      </c>
      <c r="J117" s="156" t="s">
        <v>352</v>
      </c>
      <c r="L117" s="2"/>
      <c r="N117" s="206"/>
      <c r="O117" s="163"/>
      <c r="P117" s="162"/>
      <c r="Q117" s="232"/>
      <c r="AB117" s="169"/>
      <c r="AC117" s="198"/>
      <c r="AD117" s="169"/>
      <c r="AE117" s="198"/>
      <c r="AF117" s="169"/>
      <c r="AG117" s="167"/>
      <c r="AH117" s="169"/>
      <c r="AI117" s="163"/>
      <c r="AJ117" s="169"/>
      <c r="AK117" s="169"/>
      <c r="AL117" s="169"/>
      <c r="AM117" s="169"/>
      <c r="AN117" s="169"/>
      <c r="AO117" s="169"/>
      <c r="AP117" s="11"/>
      <c r="AQ117" s="11"/>
      <c r="AR117" s="11"/>
      <c r="AS117" s="11"/>
      <c r="AT117" s="11"/>
      <c r="AU117" s="11"/>
      <c r="AV117" s="11"/>
      <c r="AW117" s="11"/>
    </row>
    <row r="118" spans="2:49" ht="15.75" customHeight="1" thickBot="1">
      <c r="B118" s="2" t="s">
        <v>252</v>
      </c>
      <c r="C118" s="197"/>
      <c r="K118" s="156" t="s">
        <v>286</v>
      </c>
      <c r="N118" s="540"/>
      <c r="O118" s="163"/>
      <c r="P118" s="180"/>
      <c r="Q118" s="232"/>
      <c r="AB118" s="170"/>
      <c r="AC118" s="198"/>
      <c r="AD118" s="169"/>
      <c r="AE118" s="198"/>
      <c r="AF118" s="169"/>
      <c r="AG118" s="167"/>
      <c r="AH118" s="169"/>
      <c r="AI118" s="163"/>
      <c r="AJ118" s="169"/>
      <c r="AK118" s="169"/>
      <c r="AL118" s="169"/>
      <c r="AM118" s="169"/>
      <c r="AN118" s="169"/>
      <c r="AO118" s="169"/>
      <c r="AP118" s="11"/>
      <c r="AQ118" s="11"/>
      <c r="AR118" s="11"/>
      <c r="AS118" s="11"/>
      <c r="AT118" s="11"/>
      <c r="AU118" s="11"/>
      <c r="AV118" s="11"/>
      <c r="AW118" s="11"/>
    </row>
    <row r="119" spans="2:49" ht="15" customHeight="1" thickBot="1">
      <c r="B119" s="1483" t="s">
        <v>569</v>
      </c>
      <c r="C119" s="793"/>
      <c r="D119" s="523"/>
      <c r="E119" s="758" t="s">
        <v>376</v>
      </c>
      <c r="F119" s="47"/>
      <c r="G119" s="58"/>
      <c r="H119" s="47"/>
      <c r="I119" s="47"/>
      <c r="J119" s="58"/>
      <c r="K119" s="189" t="s">
        <v>222</v>
      </c>
      <c r="L119" s="190"/>
      <c r="M119" s="175"/>
      <c r="N119" s="169"/>
      <c r="AB119" s="363"/>
      <c r="AC119" s="198"/>
      <c r="AD119" s="169"/>
      <c r="AE119" s="198"/>
      <c r="AF119" s="169"/>
      <c r="AG119" s="163"/>
      <c r="AH119" s="169"/>
      <c r="AI119" s="169"/>
      <c r="AJ119" s="169"/>
      <c r="AK119" s="169"/>
      <c r="AL119" s="169"/>
      <c r="AM119" s="169"/>
      <c r="AN119" s="169"/>
      <c r="AO119" s="169"/>
      <c r="AP119" s="11"/>
      <c r="AQ119" s="11"/>
      <c r="AR119" s="11"/>
      <c r="AS119" s="11"/>
      <c r="AT119" s="11"/>
      <c r="AU119" s="11"/>
      <c r="AV119" s="11"/>
      <c r="AW119" s="11"/>
    </row>
    <row r="120" spans="2:49" ht="15" customHeight="1" thickBot="1">
      <c r="B120" s="412"/>
      <c r="C120" s="750" t="s">
        <v>346</v>
      </c>
      <c r="D120" s="386"/>
      <c r="E120" s="478" t="s">
        <v>150</v>
      </c>
      <c r="F120" s="113" t="s">
        <v>151</v>
      </c>
      <c r="G120" s="511" t="s">
        <v>152</v>
      </c>
      <c r="H120" s="538" t="s">
        <v>150</v>
      </c>
      <c r="I120" s="113" t="s">
        <v>151</v>
      </c>
      <c r="J120" s="511" t="s">
        <v>152</v>
      </c>
      <c r="K120" s="457" t="s">
        <v>150</v>
      </c>
      <c r="L120" s="113" t="s">
        <v>151</v>
      </c>
      <c r="M120" s="222" t="s">
        <v>152</v>
      </c>
      <c r="N120" s="206"/>
      <c r="AB120" s="169"/>
      <c r="AC120" s="198"/>
      <c r="AD120" s="169"/>
      <c r="AE120" s="198"/>
      <c r="AF120" s="169"/>
      <c r="AG120" s="163"/>
      <c r="AH120" s="360"/>
      <c r="AI120" s="169"/>
      <c r="AJ120" s="169"/>
      <c r="AK120" s="169"/>
      <c r="AL120" s="169"/>
      <c r="AM120" s="169"/>
      <c r="AN120" s="169"/>
      <c r="AO120" s="169"/>
      <c r="AP120" s="11"/>
      <c r="AQ120" s="11"/>
      <c r="AR120" s="11"/>
      <c r="AS120" s="11"/>
      <c r="AT120" s="11"/>
      <c r="AU120" s="11"/>
      <c r="AV120" s="11"/>
      <c r="AW120" s="11"/>
    </row>
    <row r="121" spans="2:49" ht="14.25" customHeight="1">
      <c r="B121" s="424" t="s">
        <v>374</v>
      </c>
      <c r="C121" s="487" t="s">
        <v>375</v>
      </c>
      <c r="D121" s="488">
        <v>200</v>
      </c>
      <c r="E121" s="117" t="s">
        <v>85</v>
      </c>
      <c r="F121" s="751">
        <v>16</v>
      </c>
      <c r="G121" s="752">
        <v>16</v>
      </c>
      <c r="H121" s="759" t="s">
        <v>108</v>
      </c>
      <c r="I121" s="754">
        <v>0.7</v>
      </c>
      <c r="J121" s="755">
        <v>0.7</v>
      </c>
      <c r="K121" s="204" t="s">
        <v>122</v>
      </c>
      <c r="L121" s="205">
        <v>0.8</v>
      </c>
      <c r="M121" s="216">
        <v>0.8</v>
      </c>
      <c r="N121" s="225"/>
      <c r="AB121" s="1180"/>
      <c r="AC121" s="163"/>
      <c r="AD121" s="169"/>
      <c r="AE121" s="198"/>
      <c r="AF121" s="169"/>
      <c r="AG121" s="163"/>
      <c r="AH121" s="169"/>
      <c r="AI121" s="169"/>
      <c r="AJ121" s="169"/>
      <c r="AK121" s="169"/>
      <c r="AL121" s="169"/>
      <c r="AM121" s="169"/>
      <c r="AN121" s="169"/>
      <c r="AO121" s="169"/>
      <c r="AP121" s="11"/>
      <c r="AQ121" s="11"/>
      <c r="AR121" s="11"/>
      <c r="AS121" s="11"/>
      <c r="AT121" s="11"/>
      <c r="AU121" s="11"/>
      <c r="AV121" s="11"/>
      <c r="AW121" s="11"/>
    </row>
    <row r="122" spans="2:49" ht="14.25" customHeight="1">
      <c r="B122" s="424" t="s">
        <v>19</v>
      </c>
      <c r="C122" s="406" t="s">
        <v>118</v>
      </c>
      <c r="D122" s="822">
        <v>200</v>
      </c>
      <c r="E122" s="756" t="s">
        <v>104</v>
      </c>
      <c r="F122" s="441">
        <v>114</v>
      </c>
      <c r="G122" s="461">
        <v>114</v>
      </c>
      <c r="H122" s="409" t="s">
        <v>106</v>
      </c>
      <c r="I122" s="427">
        <v>1.6</v>
      </c>
      <c r="J122" s="437">
        <v>1.6</v>
      </c>
      <c r="K122" s="433" t="s">
        <v>105</v>
      </c>
      <c r="L122" s="434">
        <v>66</v>
      </c>
      <c r="M122" s="485">
        <v>66</v>
      </c>
      <c r="N122" s="225"/>
      <c r="AB122" s="169"/>
      <c r="AC122" s="198"/>
      <c r="AD122" s="169"/>
      <c r="AE122" s="198"/>
      <c r="AF122" s="169"/>
      <c r="AG122" s="163"/>
      <c r="AH122" s="362"/>
      <c r="AI122" s="169"/>
      <c r="AJ122" s="169"/>
      <c r="AK122" s="169"/>
      <c r="AL122" s="169"/>
      <c r="AM122" s="169"/>
      <c r="AN122" s="169"/>
      <c r="AO122" s="169"/>
      <c r="AP122" s="11"/>
      <c r="AQ122" s="11"/>
      <c r="AR122" s="11"/>
      <c r="AS122" s="11"/>
      <c r="AT122" s="11"/>
      <c r="AU122" s="11"/>
      <c r="AV122" s="11"/>
      <c r="AW122" s="11"/>
    </row>
    <row r="123" spans="2:49" ht="14.25" customHeight="1" thickBot="1">
      <c r="B123" s="514" t="s">
        <v>721</v>
      </c>
      <c r="C123" s="406" t="s">
        <v>722</v>
      </c>
      <c r="D123" s="1897">
        <v>10</v>
      </c>
      <c r="E123" s="430" t="s">
        <v>67</v>
      </c>
      <c r="F123" s="427">
        <v>1</v>
      </c>
      <c r="G123" s="329">
        <v>1</v>
      </c>
      <c r="H123" s="585" t="s">
        <v>105</v>
      </c>
      <c r="I123" s="441">
        <v>70</v>
      </c>
      <c r="J123" s="757"/>
      <c r="K123" s="315" t="s">
        <v>67</v>
      </c>
      <c r="L123" s="397">
        <v>10</v>
      </c>
      <c r="M123" s="400">
        <v>10</v>
      </c>
      <c r="N123" s="225"/>
      <c r="AB123" s="1180"/>
      <c r="AC123" s="198"/>
      <c r="AD123" s="169"/>
      <c r="AE123" s="198"/>
      <c r="AF123" s="169"/>
      <c r="AG123" s="163"/>
      <c r="AH123" s="169"/>
      <c r="AI123" s="169"/>
      <c r="AJ123" s="169"/>
      <c r="AK123" s="601"/>
      <c r="AL123" s="169"/>
      <c r="AM123" s="201"/>
      <c r="AN123" s="169"/>
      <c r="AO123" s="169"/>
      <c r="AP123" s="11"/>
      <c r="AQ123" s="18"/>
      <c r="AR123" s="57"/>
      <c r="AS123" s="11"/>
      <c r="AT123" s="11"/>
      <c r="AU123" s="11"/>
      <c r="AV123" s="11"/>
      <c r="AW123" s="11"/>
    </row>
    <row r="124" spans="2:49" ht="14.25" customHeight="1" thickBot="1">
      <c r="B124" s="710" t="s">
        <v>10</v>
      </c>
      <c r="C124" s="406" t="s">
        <v>11</v>
      </c>
      <c r="D124" s="738">
        <v>30</v>
      </c>
      <c r="E124" s="73"/>
      <c r="F124" s="11"/>
      <c r="G124" s="11"/>
      <c r="H124" s="11"/>
      <c r="I124" s="11"/>
      <c r="J124" s="84"/>
      <c r="K124" s="315" t="s">
        <v>105</v>
      </c>
      <c r="L124" s="397">
        <v>150</v>
      </c>
      <c r="M124" s="400">
        <v>150</v>
      </c>
      <c r="N124" s="225"/>
      <c r="O124" s="1045" t="s">
        <v>223</v>
      </c>
      <c r="P124" s="1046"/>
      <c r="Q124" s="1046"/>
      <c r="R124" s="456"/>
      <c r="S124" s="47"/>
      <c r="T124" s="47"/>
      <c r="U124" s="47"/>
      <c r="V124" s="47"/>
      <c r="W124" s="47"/>
      <c r="X124" s="47"/>
      <c r="Y124" s="58"/>
      <c r="Z124" s="169"/>
      <c r="AA124" s="170"/>
      <c r="AB124" s="169"/>
      <c r="AC124" s="350"/>
      <c r="AD124" s="1179"/>
      <c r="AE124" s="198"/>
      <c r="AF124" s="169"/>
      <c r="AG124" s="163"/>
      <c r="AH124" s="169"/>
      <c r="AI124" s="163"/>
      <c r="AJ124" s="162"/>
      <c r="AK124" s="163"/>
      <c r="AL124" s="163"/>
      <c r="AM124" s="170"/>
      <c r="AN124" s="170"/>
      <c r="AO124" s="986"/>
      <c r="AP124" s="106"/>
      <c r="AQ124" s="7"/>
      <c r="AR124" s="7"/>
      <c r="AS124" s="11"/>
      <c r="AT124" s="11"/>
      <c r="AU124" s="11"/>
      <c r="AV124" s="11"/>
      <c r="AW124" s="11"/>
    </row>
    <row r="125" spans="2:49" ht="15.75" customHeight="1" thickBot="1">
      <c r="B125" s="710" t="s">
        <v>10</v>
      </c>
      <c r="C125" s="406" t="s">
        <v>15</v>
      </c>
      <c r="D125" s="738">
        <v>20</v>
      </c>
      <c r="E125" s="73"/>
      <c r="F125" s="11"/>
      <c r="G125" s="11"/>
      <c r="H125" s="189" t="s">
        <v>396</v>
      </c>
      <c r="I125" s="866"/>
      <c r="J125" s="730"/>
      <c r="K125" s="866"/>
      <c r="L125" s="867"/>
      <c r="M125" s="868"/>
      <c r="N125" s="11"/>
      <c r="O125" s="1047" t="s">
        <v>150</v>
      </c>
      <c r="P125" s="1074" t="s">
        <v>151</v>
      </c>
      <c r="Q125" s="1075" t="s">
        <v>152</v>
      </c>
      <c r="R125" s="81"/>
      <c r="S125" s="1050" t="s">
        <v>150</v>
      </c>
      <c r="T125" s="1050" t="s">
        <v>151</v>
      </c>
      <c r="U125" s="1051" t="s">
        <v>152</v>
      </c>
      <c r="V125" s="81"/>
      <c r="W125" s="1050" t="s">
        <v>150</v>
      </c>
      <c r="X125" s="1050" t="s">
        <v>151</v>
      </c>
      <c r="Y125" s="1051" t="s">
        <v>152</v>
      </c>
      <c r="Z125" s="169"/>
      <c r="AA125" s="170"/>
      <c r="AB125" s="169"/>
      <c r="AC125" s="198"/>
      <c r="AD125" s="169"/>
      <c r="AE125" s="169"/>
      <c r="AF125" s="169"/>
      <c r="AG125" s="163"/>
      <c r="AH125" s="169"/>
      <c r="AI125" s="163"/>
      <c r="AJ125" s="162"/>
      <c r="AK125" s="163"/>
      <c r="AL125" s="163"/>
      <c r="AM125" s="170"/>
      <c r="AN125" s="987"/>
      <c r="AO125" s="986"/>
      <c r="AP125" s="106"/>
      <c r="AQ125" s="7"/>
      <c r="AR125" s="7"/>
      <c r="AS125" s="11"/>
      <c r="AT125" s="11"/>
      <c r="AU125" s="11"/>
      <c r="AV125" s="11"/>
      <c r="AW125" s="11"/>
    </row>
    <row r="126" spans="2:49" ht="16.5" customHeight="1" thickBot="1">
      <c r="B126" s="1883" t="s">
        <v>13</v>
      </c>
      <c r="C126" s="487" t="s">
        <v>549</v>
      </c>
      <c r="D126" s="570">
        <v>100</v>
      </c>
      <c r="E126" s="199" t="s">
        <v>227</v>
      </c>
      <c r="F126" s="200"/>
      <c r="G126" s="200"/>
      <c r="H126" s="542" t="s">
        <v>150</v>
      </c>
      <c r="I126" s="281" t="s">
        <v>151</v>
      </c>
      <c r="J126" s="285" t="s">
        <v>152</v>
      </c>
      <c r="K126" s="542" t="s">
        <v>150</v>
      </c>
      <c r="L126" s="281" t="s">
        <v>151</v>
      </c>
      <c r="M126" s="285" t="s">
        <v>152</v>
      </c>
      <c r="N126" s="11"/>
      <c r="O126" s="1052" t="s">
        <v>247</v>
      </c>
      <c r="P126" s="1053">
        <f>D125+D135</f>
        <v>50</v>
      </c>
      <c r="Q126" s="1164">
        <f>D135+D125</f>
        <v>50</v>
      </c>
      <c r="R126" s="11"/>
      <c r="S126" s="915" t="s">
        <v>87</v>
      </c>
      <c r="T126" s="1053">
        <f>L130</f>
        <v>5</v>
      </c>
      <c r="U126" s="1055">
        <f>M130</f>
        <v>5</v>
      </c>
      <c r="V126" s="11"/>
      <c r="W126" s="1092" t="s">
        <v>428</v>
      </c>
      <c r="X126" s="158"/>
      <c r="Y126" s="161"/>
      <c r="Z126" s="169"/>
      <c r="AA126" s="170"/>
      <c r="AB126" s="169"/>
      <c r="AC126" s="347"/>
      <c r="AD126" s="1225"/>
      <c r="AE126" s="198"/>
      <c r="AF126" s="1179"/>
      <c r="AG126" s="163"/>
      <c r="AH126" s="169"/>
      <c r="AI126" s="163"/>
      <c r="AJ126" s="162"/>
      <c r="AK126" s="163"/>
      <c r="AL126" s="163"/>
      <c r="AM126" s="170"/>
      <c r="AN126" s="170"/>
      <c r="AO126" s="986"/>
      <c r="AP126" s="106"/>
      <c r="AQ126" s="7"/>
      <c r="AR126" s="7"/>
      <c r="AS126" s="11"/>
      <c r="AT126" s="11"/>
      <c r="AU126" s="11"/>
      <c r="AV126" s="11"/>
      <c r="AW126" s="11"/>
    </row>
    <row r="127" spans="2:49" ht="15.75" customHeight="1" thickBot="1">
      <c r="B127" s="760"/>
      <c r="C127" s="750" t="s">
        <v>234</v>
      </c>
      <c r="D127" s="64"/>
      <c r="E127" s="747" t="s">
        <v>226</v>
      </c>
      <c r="F127" s="387"/>
      <c r="G127" s="387"/>
      <c r="H127" s="1540" t="s">
        <v>357</v>
      </c>
      <c r="I127" s="208">
        <v>105.6</v>
      </c>
      <c r="J127" s="224">
        <v>59.2</v>
      </c>
      <c r="K127" s="871" t="s">
        <v>277</v>
      </c>
      <c r="L127" s="81"/>
      <c r="M127" s="64"/>
      <c r="N127" s="11"/>
      <c r="O127" s="1057" t="s">
        <v>246</v>
      </c>
      <c r="P127" s="1058">
        <f>I128+D124+D134</f>
        <v>85.4</v>
      </c>
      <c r="Q127" s="1172">
        <f>J128+D134+D124</f>
        <v>85.4</v>
      </c>
      <c r="R127" s="11"/>
      <c r="S127" s="915" t="s">
        <v>106</v>
      </c>
      <c r="T127" s="1053">
        <f>F134+I122+I132+I138+D123</f>
        <v>21.2</v>
      </c>
      <c r="U127" s="1055">
        <f>G134+J132+J138+J122+D123</f>
        <v>21.2</v>
      </c>
      <c r="V127" s="11"/>
      <c r="W127" s="585" t="s">
        <v>135</v>
      </c>
      <c r="X127" s="1058">
        <f>F133+L131+L138</f>
        <v>19.25</v>
      </c>
      <c r="Y127" s="1174">
        <f>G133+M131+M138</f>
        <v>19.25</v>
      </c>
      <c r="Z127" s="169"/>
      <c r="AA127" s="170"/>
      <c r="AB127" s="1184"/>
      <c r="AC127" s="163"/>
      <c r="AD127" s="169"/>
      <c r="AE127" s="198"/>
      <c r="AF127" s="1179"/>
      <c r="AG127" s="201"/>
      <c r="AH127" s="169"/>
      <c r="AI127" s="163"/>
      <c r="AJ127" s="167"/>
      <c r="AK127" s="163"/>
      <c r="AL127" s="163"/>
      <c r="AM127" s="170"/>
      <c r="AN127" s="170"/>
      <c r="AO127" s="986"/>
      <c r="AP127" s="106"/>
      <c r="AQ127" s="11"/>
      <c r="AR127" s="11"/>
      <c r="AS127" s="11"/>
      <c r="AT127" s="11"/>
      <c r="AU127" s="11"/>
      <c r="AV127" s="11"/>
      <c r="AW127" s="11"/>
    </row>
    <row r="128" spans="2:49" ht="15" customHeight="1" thickBot="1">
      <c r="B128" s="1535" t="s">
        <v>198</v>
      </c>
      <c r="C128" s="924" t="s">
        <v>199</v>
      </c>
      <c r="D128" s="1536">
        <v>200</v>
      </c>
      <c r="E128" s="268" t="s">
        <v>150</v>
      </c>
      <c r="F128" s="261" t="s">
        <v>151</v>
      </c>
      <c r="G128" s="307" t="s">
        <v>152</v>
      </c>
      <c r="H128" s="430" t="s">
        <v>232</v>
      </c>
      <c r="I128" s="427">
        <v>15.4</v>
      </c>
      <c r="J128" s="437">
        <v>15.4</v>
      </c>
      <c r="K128" s="543" t="s">
        <v>105</v>
      </c>
      <c r="L128" s="397">
        <v>15</v>
      </c>
      <c r="M128" s="400"/>
      <c r="N128" s="11"/>
      <c r="O128" s="1057" t="s">
        <v>102</v>
      </c>
      <c r="P128" s="1058">
        <f>L129</f>
        <v>1.5</v>
      </c>
      <c r="Q128" s="1164">
        <f>M129</f>
        <v>1.5</v>
      </c>
      <c r="R128" s="11"/>
      <c r="S128" s="406" t="s">
        <v>115</v>
      </c>
      <c r="T128" s="1058">
        <f>I134+L139</f>
        <v>8.9</v>
      </c>
      <c r="U128" s="1055">
        <f>J134+M139</f>
        <v>8.9</v>
      </c>
      <c r="V128" s="11"/>
      <c r="W128" s="1061" t="s">
        <v>431</v>
      </c>
      <c r="X128" s="1058">
        <f>F129</f>
        <v>51.25</v>
      </c>
      <c r="Y128" s="1176">
        <f>G129</f>
        <v>41</v>
      </c>
      <c r="Z128" s="169"/>
      <c r="AA128" s="170"/>
      <c r="AB128" s="1183"/>
      <c r="AC128" s="198"/>
      <c r="AD128" s="1179"/>
      <c r="AE128" s="198"/>
      <c r="AF128" s="1179"/>
      <c r="AG128" s="163"/>
      <c r="AH128" s="169"/>
      <c r="AI128" s="163"/>
      <c r="AJ128" s="162"/>
      <c r="AK128" s="163"/>
      <c r="AL128" s="163"/>
      <c r="AM128" s="170"/>
      <c r="AN128" s="170"/>
      <c r="AO128" s="986"/>
      <c r="AP128" s="106"/>
      <c r="AQ128" s="11"/>
      <c r="AR128" s="11"/>
      <c r="AS128" s="11"/>
      <c r="AT128" s="11"/>
      <c r="AU128" s="11"/>
      <c r="AV128" s="11"/>
      <c r="AW128" s="11"/>
    </row>
    <row r="129" spans="2:49" ht="15" customHeight="1">
      <c r="B129" s="267" t="s">
        <v>24</v>
      </c>
      <c r="C129" s="548" t="s">
        <v>139</v>
      </c>
      <c r="D129" s="1537" t="s">
        <v>358</v>
      </c>
      <c r="E129" s="204" t="s">
        <v>251</v>
      </c>
      <c r="F129" s="209">
        <v>51.25</v>
      </c>
      <c r="G129" s="869">
        <v>41</v>
      </c>
      <c r="H129" s="316" t="s">
        <v>104</v>
      </c>
      <c r="I129" s="473">
        <v>10.74</v>
      </c>
      <c r="J129" s="443">
        <v>10.74</v>
      </c>
      <c r="K129" s="543" t="s">
        <v>102</v>
      </c>
      <c r="L129" s="397">
        <v>1.5</v>
      </c>
      <c r="M129" s="400">
        <v>1.5</v>
      </c>
      <c r="N129" s="11"/>
      <c r="O129" s="1057" t="s">
        <v>389</v>
      </c>
      <c r="P129" s="1058">
        <f>I137</f>
        <v>27.2</v>
      </c>
      <c r="Q129" s="1164">
        <f>J137</f>
        <v>27.2</v>
      </c>
      <c r="R129" s="11"/>
      <c r="S129" s="1062" t="s">
        <v>430</v>
      </c>
      <c r="T129" s="1215">
        <f>U129/1000/0.04</f>
        <v>7.4999999999999997E-2</v>
      </c>
      <c r="U129" s="1060">
        <f>J130</f>
        <v>3</v>
      </c>
      <c r="V129" s="11"/>
      <c r="W129" s="1061" t="s">
        <v>112</v>
      </c>
      <c r="X129" s="1058">
        <f>F132+I131+L137</f>
        <v>31.507000000000001</v>
      </c>
      <c r="Y129" s="1174">
        <f>G132+J131+M137</f>
        <v>26.439999999999998</v>
      </c>
      <c r="Z129" s="169"/>
      <c r="AA129" s="170"/>
      <c r="AB129" s="1183"/>
      <c r="AC129" s="198"/>
      <c r="AD129" s="1179"/>
      <c r="AE129" s="198"/>
      <c r="AF129" s="169"/>
      <c r="AG129" s="169"/>
      <c r="AH129" s="169"/>
      <c r="AI129" s="163"/>
      <c r="AJ129" s="162"/>
      <c r="AK129" s="167"/>
      <c r="AL129" s="167"/>
      <c r="AM129" s="170"/>
      <c r="AN129" s="170"/>
      <c r="AO129" s="986"/>
      <c r="AP129" s="108"/>
      <c r="AQ129" s="11"/>
      <c r="AR129" s="11"/>
      <c r="AS129" s="11"/>
      <c r="AT129" s="11"/>
      <c r="AU129" s="11"/>
      <c r="AV129" s="11"/>
      <c r="AW129" s="11"/>
    </row>
    <row r="130" spans="2:49" ht="12.75" customHeight="1">
      <c r="B130" s="763"/>
      <c r="C130" s="1022" t="s">
        <v>187</v>
      </c>
      <c r="D130" s="164"/>
      <c r="E130" s="315" t="s">
        <v>61</v>
      </c>
      <c r="F130" s="600">
        <v>32</v>
      </c>
      <c r="G130" s="870">
        <v>24</v>
      </c>
      <c r="H130" s="315" t="s">
        <v>126</v>
      </c>
      <c r="I130" s="577" t="s">
        <v>742</v>
      </c>
      <c r="J130" s="437">
        <v>3</v>
      </c>
      <c r="K130" s="544" t="s">
        <v>124</v>
      </c>
      <c r="L130" s="282">
        <v>5</v>
      </c>
      <c r="M130" s="283">
        <v>5</v>
      </c>
      <c r="N130" s="11"/>
      <c r="O130" s="1057" t="s">
        <v>176</v>
      </c>
      <c r="P130" s="1058">
        <f>F121</f>
        <v>16</v>
      </c>
      <c r="Q130" s="1164">
        <f>G121</f>
        <v>16</v>
      </c>
      <c r="R130" s="11"/>
      <c r="S130" s="406" t="s">
        <v>67</v>
      </c>
      <c r="T130" s="1058">
        <f>F123+L123+L140</f>
        <v>11.78</v>
      </c>
      <c r="U130" s="1060">
        <f>M140+G123+M123</f>
        <v>11.78</v>
      </c>
      <c r="V130" s="11"/>
      <c r="W130" s="1061" t="s">
        <v>88</v>
      </c>
      <c r="X130" s="1058">
        <f>F131</f>
        <v>10</v>
      </c>
      <c r="Y130" s="1174">
        <f>G131</f>
        <v>8</v>
      </c>
      <c r="Z130" s="169"/>
      <c r="AA130" s="170"/>
      <c r="AB130" s="1179"/>
      <c r="AC130" s="198"/>
      <c r="AD130" s="169"/>
      <c r="AE130" s="198"/>
      <c r="AF130" s="1179"/>
      <c r="AG130" s="169"/>
      <c r="AH130" s="169"/>
      <c r="AI130" s="169"/>
      <c r="AJ130" s="179"/>
      <c r="AK130" s="163"/>
      <c r="AL130" s="163"/>
      <c r="AM130" s="163"/>
      <c r="AN130" s="163"/>
      <c r="AO130" s="169"/>
      <c r="AP130" s="11"/>
      <c r="AQ130" s="109"/>
      <c r="AR130" s="57"/>
      <c r="AS130" s="11"/>
      <c r="AT130" s="11"/>
      <c r="AU130" s="11"/>
      <c r="AV130" s="11"/>
      <c r="AW130" s="11"/>
    </row>
    <row r="131" spans="2:49" ht="17.25" customHeight="1">
      <c r="B131" s="267" t="s">
        <v>241</v>
      </c>
      <c r="C131" s="922" t="s">
        <v>568</v>
      </c>
      <c r="D131" s="1538" t="s">
        <v>381</v>
      </c>
      <c r="E131" s="315" t="s">
        <v>88</v>
      </c>
      <c r="F131" s="397">
        <v>10</v>
      </c>
      <c r="G131" s="328">
        <v>8</v>
      </c>
      <c r="H131" s="315" t="s">
        <v>138</v>
      </c>
      <c r="I131" s="526">
        <v>8.3870000000000005</v>
      </c>
      <c r="J131" s="471">
        <v>7.06</v>
      </c>
      <c r="K131" s="445" t="s">
        <v>86</v>
      </c>
      <c r="L131" s="397">
        <v>1</v>
      </c>
      <c r="M131" s="400">
        <v>1</v>
      </c>
      <c r="O131" s="430" t="s">
        <v>61</v>
      </c>
      <c r="P131" s="1078">
        <f>F130</f>
        <v>32</v>
      </c>
      <c r="Q131" s="1203">
        <f>G130</f>
        <v>24</v>
      </c>
      <c r="R131" s="11"/>
      <c r="S131" s="409" t="s">
        <v>68</v>
      </c>
      <c r="T131" s="1058"/>
      <c r="U131" s="1055"/>
      <c r="V131" s="11"/>
      <c r="W131" s="1061" t="s">
        <v>96</v>
      </c>
      <c r="X131" s="1058">
        <f>L136</f>
        <v>62.21</v>
      </c>
      <c r="Y131" s="1218">
        <f>M136</f>
        <v>48.75</v>
      </c>
      <c r="Z131" s="169"/>
      <c r="AA131" s="170"/>
      <c r="AB131" s="1183"/>
      <c r="AC131" s="163"/>
      <c r="AD131" s="169"/>
      <c r="AE131" s="198"/>
      <c r="AF131" s="169"/>
      <c r="AG131" s="169"/>
      <c r="AH131" s="169"/>
      <c r="AI131" s="169"/>
      <c r="AJ131" s="169"/>
      <c r="AK131" s="163"/>
      <c r="AL131" s="163"/>
      <c r="AM131" s="169"/>
      <c r="AN131" s="169"/>
      <c r="AO131" s="169"/>
      <c r="AP131" s="11"/>
      <c r="AQ131" s="57"/>
      <c r="AR131" s="110"/>
      <c r="AS131" s="11"/>
      <c r="AT131" s="11"/>
      <c r="AU131" s="11"/>
      <c r="AV131" s="11"/>
      <c r="AW131" s="11"/>
    </row>
    <row r="132" spans="2:49" ht="14.25" customHeight="1">
      <c r="B132" s="269" t="s">
        <v>144</v>
      </c>
      <c r="C132" s="279" t="s">
        <v>242</v>
      </c>
      <c r="D132" s="1539"/>
      <c r="E132" s="315" t="s">
        <v>138</v>
      </c>
      <c r="F132" s="397">
        <v>9.6</v>
      </c>
      <c r="G132" s="328">
        <v>8</v>
      </c>
      <c r="H132" s="315" t="s">
        <v>106</v>
      </c>
      <c r="I132" s="526">
        <v>2.2000000000000002</v>
      </c>
      <c r="J132" s="471">
        <v>2.2000000000000002</v>
      </c>
      <c r="K132" s="545" t="s">
        <v>108</v>
      </c>
      <c r="L132" s="398">
        <v>0.2</v>
      </c>
      <c r="M132" s="401">
        <v>0.2</v>
      </c>
      <c r="O132" s="1052" t="s">
        <v>248</v>
      </c>
      <c r="P132" s="1064">
        <f>X132</f>
        <v>174.21700000000001</v>
      </c>
      <c r="Q132" s="1186">
        <f>Y132</f>
        <v>143.44</v>
      </c>
      <c r="R132" s="11"/>
      <c r="S132" s="406" t="s">
        <v>69</v>
      </c>
      <c r="T132" s="1058">
        <f>L121</f>
        <v>0.8</v>
      </c>
      <c r="U132" s="1055">
        <f>M121</f>
        <v>0.8</v>
      </c>
      <c r="V132" s="11"/>
      <c r="W132" s="1070" t="s">
        <v>433</v>
      </c>
      <c r="X132" s="1071">
        <f>SUM(X127:X131)</f>
        <v>174.21700000000001</v>
      </c>
      <c r="Y132" s="1118">
        <f>SUM(Y127:Y131)</f>
        <v>143.44</v>
      </c>
      <c r="Z132" s="169"/>
      <c r="AA132" s="361"/>
      <c r="AB132" s="169"/>
      <c r="AC132" s="169"/>
      <c r="AD132" s="1179"/>
      <c r="AE132" s="169"/>
      <c r="AF132" s="169"/>
      <c r="AG132" s="169"/>
      <c r="AH132" s="169"/>
      <c r="AI132" s="169"/>
      <c r="AJ132" s="169"/>
      <c r="AK132" s="169"/>
      <c r="AL132" s="169"/>
      <c r="AM132" s="169"/>
      <c r="AN132" s="169"/>
      <c r="AO132" s="169"/>
      <c r="AP132" s="11"/>
      <c r="AQ132" s="11"/>
      <c r="AR132" s="11"/>
      <c r="AS132" s="11"/>
      <c r="AT132" s="11"/>
      <c r="AU132" s="11"/>
      <c r="AV132" s="11"/>
      <c r="AW132" s="11"/>
    </row>
    <row r="133" spans="2:49" ht="15" customHeight="1">
      <c r="B133" s="325" t="s">
        <v>9</v>
      </c>
      <c r="C133" s="445" t="s">
        <v>229</v>
      </c>
      <c r="D133" s="343">
        <v>200</v>
      </c>
      <c r="E133" s="315" t="s">
        <v>135</v>
      </c>
      <c r="F133" s="399">
        <v>2</v>
      </c>
      <c r="G133" s="330">
        <v>2</v>
      </c>
      <c r="H133" s="433" t="s">
        <v>140</v>
      </c>
      <c r="I133" s="473">
        <v>8</v>
      </c>
      <c r="J133" s="465">
        <v>8</v>
      </c>
      <c r="K133" s="545" t="s">
        <v>109</v>
      </c>
      <c r="L133" s="546">
        <v>4.0000000000000002E-4</v>
      </c>
      <c r="M133" s="547">
        <v>4.0000000000000002E-4</v>
      </c>
      <c r="O133" s="1052" t="s">
        <v>443</v>
      </c>
      <c r="P133" s="1053">
        <f>D126</f>
        <v>100</v>
      </c>
      <c r="Q133" s="1164">
        <f>D126</f>
        <v>100</v>
      </c>
      <c r="R133" s="11"/>
      <c r="S133" s="406" t="s">
        <v>71</v>
      </c>
      <c r="T133" s="1058">
        <f>F135+I121+L132</f>
        <v>1.5199999999999998</v>
      </c>
      <c r="U133" s="1055">
        <f>G135+M132+J121</f>
        <v>1.52</v>
      </c>
      <c r="V133" s="11"/>
      <c r="W133" s="11"/>
      <c r="X133" s="11"/>
      <c r="Y133" s="84"/>
      <c r="Z133" s="169"/>
      <c r="AA133" s="198"/>
      <c r="AB133" s="169"/>
      <c r="AC133" s="169"/>
      <c r="AD133" s="169"/>
      <c r="AE133" s="169"/>
      <c r="AF133" s="169"/>
      <c r="AG133" s="169"/>
      <c r="AH133" s="169"/>
      <c r="AI133" s="169"/>
      <c r="AJ133" s="169"/>
      <c r="AK133" s="169"/>
      <c r="AL133" s="169"/>
      <c r="AM133" s="169"/>
      <c r="AN133" s="169"/>
      <c r="AO133" s="169"/>
      <c r="AP133" s="11"/>
      <c r="AQ133" s="11"/>
      <c r="AR133" s="11"/>
      <c r="AS133" s="11"/>
      <c r="AT133" s="11"/>
      <c r="AU133" s="11"/>
      <c r="AV133" s="11"/>
      <c r="AW133" s="11"/>
    </row>
    <row r="134" spans="2:49" ht="16.5" customHeight="1" thickBot="1">
      <c r="B134" s="325" t="s">
        <v>10</v>
      </c>
      <c r="C134" s="445" t="s">
        <v>11</v>
      </c>
      <c r="D134" s="343">
        <v>40</v>
      </c>
      <c r="E134" s="315" t="s">
        <v>184</v>
      </c>
      <c r="F134" s="397">
        <v>4</v>
      </c>
      <c r="G134" s="328">
        <v>4</v>
      </c>
      <c r="H134" s="321" t="s">
        <v>115</v>
      </c>
      <c r="I134" s="427">
        <v>4</v>
      </c>
      <c r="J134" s="437">
        <v>4</v>
      </c>
      <c r="K134" s="35"/>
      <c r="L134" s="35"/>
      <c r="M134" s="87"/>
      <c r="O134" s="1057" t="s">
        <v>432</v>
      </c>
      <c r="P134" s="1058">
        <f>D133</f>
        <v>200</v>
      </c>
      <c r="Q134" s="1164">
        <f>D133</f>
        <v>200</v>
      </c>
      <c r="R134" s="11"/>
      <c r="S134" s="406" t="s">
        <v>435</v>
      </c>
      <c r="T134" s="384">
        <f>F136+L133</f>
        <v>8.3999999999999995E-3</v>
      </c>
      <c r="U134" s="1055">
        <f>G136+M133</f>
        <v>8.3999999999999995E-3</v>
      </c>
      <c r="V134" s="11"/>
      <c r="W134" s="298"/>
      <c r="X134" s="298"/>
      <c r="Y134" s="1219"/>
      <c r="Z134" s="169"/>
      <c r="AA134" s="198"/>
      <c r="AB134" s="169"/>
      <c r="AI134" s="169"/>
      <c r="AJ134" s="169"/>
      <c r="AK134" s="169"/>
      <c r="AL134" s="169"/>
      <c r="AM134" s="169"/>
      <c r="AN134" s="169"/>
      <c r="AO134" s="169"/>
      <c r="AP134" s="11"/>
      <c r="AQ134" s="11"/>
      <c r="AR134" s="11"/>
      <c r="AS134" s="11"/>
      <c r="AT134" s="11"/>
      <c r="AU134" s="11"/>
      <c r="AV134" s="11"/>
      <c r="AW134" s="11"/>
    </row>
    <row r="135" spans="2:49" ht="16.5" customHeight="1" thickBot="1">
      <c r="B135" s="325" t="s">
        <v>10</v>
      </c>
      <c r="C135" s="445" t="s">
        <v>15</v>
      </c>
      <c r="D135" s="343">
        <v>30</v>
      </c>
      <c r="E135" s="320" t="s">
        <v>108</v>
      </c>
      <c r="F135" s="464">
        <v>0.62</v>
      </c>
      <c r="G135" s="465">
        <v>0.62</v>
      </c>
      <c r="H135" s="536" t="s">
        <v>570</v>
      </c>
      <c r="I135" s="47"/>
      <c r="J135" s="47"/>
      <c r="K135" s="747" t="s">
        <v>240</v>
      </c>
      <c r="L135" s="387"/>
      <c r="M135" s="816"/>
      <c r="O135" s="1083" t="s">
        <v>357</v>
      </c>
      <c r="P135" s="1079">
        <f>I127</f>
        <v>105.6</v>
      </c>
      <c r="Q135" s="1175">
        <f>J127</f>
        <v>59.2</v>
      </c>
      <c r="R135" s="11"/>
      <c r="S135" s="409" t="s">
        <v>140</v>
      </c>
      <c r="T135" s="384">
        <f>I133</f>
        <v>8</v>
      </c>
      <c r="U135" s="1164">
        <f>J133</f>
        <v>8</v>
      </c>
      <c r="V135" s="11"/>
      <c r="W135" s="169"/>
      <c r="X135" s="1216"/>
      <c r="Y135" s="1220"/>
      <c r="Z135" s="169"/>
      <c r="AA135" s="169"/>
      <c r="AI135" s="169"/>
      <c r="AJ135" s="169"/>
      <c r="AK135" s="169"/>
      <c r="AL135" s="169"/>
      <c r="AM135" s="169"/>
      <c r="AN135" s="169"/>
      <c r="AO135" s="169"/>
      <c r="AP135" s="11"/>
      <c r="AQ135" s="11"/>
      <c r="AR135" s="11"/>
      <c r="AS135" s="11"/>
      <c r="AT135" s="11"/>
      <c r="AU135" s="11"/>
      <c r="AV135" s="11"/>
      <c r="AW135" s="11"/>
    </row>
    <row r="136" spans="2:49" ht="15.75" customHeight="1" thickBot="1">
      <c r="B136" s="73"/>
      <c r="C136" s="801"/>
      <c r="D136" s="11"/>
      <c r="E136" s="320" t="s">
        <v>109</v>
      </c>
      <c r="F136" s="398">
        <v>8.0000000000000002E-3</v>
      </c>
      <c r="G136" s="401">
        <v>8.0000000000000002E-3</v>
      </c>
      <c r="H136" s="772" t="s">
        <v>150</v>
      </c>
      <c r="I136" s="113" t="s">
        <v>151</v>
      </c>
      <c r="J136" s="511" t="s">
        <v>152</v>
      </c>
      <c r="K136" s="550" t="s">
        <v>96</v>
      </c>
      <c r="L136" s="208">
        <v>62.21</v>
      </c>
      <c r="M136" s="224">
        <v>48.75</v>
      </c>
      <c r="O136" s="1115" t="s">
        <v>78</v>
      </c>
      <c r="P136" s="1221">
        <f>F122+I129</f>
        <v>124.74</v>
      </c>
      <c r="Q136" s="1222">
        <f>J129+G122</f>
        <v>124.74</v>
      </c>
      <c r="R136" s="35"/>
      <c r="S136" s="35"/>
      <c r="T136" s="35"/>
      <c r="U136" s="35"/>
      <c r="V136" s="35"/>
      <c r="W136" s="387"/>
      <c r="X136" s="1223"/>
      <c r="Y136" s="1224"/>
      <c r="Z136" s="169"/>
      <c r="AA136" s="169"/>
      <c r="AI136" s="169"/>
      <c r="AJ136" s="169"/>
      <c r="AK136" s="169"/>
      <c r="AL136" s="169"/>
      <c r="AM136" s="169"/>
      <c r="AN136" s="169"/>
      <c r="AO136" s="169"/>
      <c r="AP136" s="11"/>
      <c r="AQ136" s="11"/>
      <c r="AR136" s="11"/>
      <c r="AS136" s="11"/>
      <c r="AT136" s="11"/>
      <c r="AU136" s="11"/>
      <c r="AV136" s="11"/>
      <c r="AW136" s="11"/>
    </row>
    <row r="137" spans="2:49" ht="13.5" customHeight="1">
      <c r="B137" s="73"/>
      <c r="C137" s="801"/>
      <c r="D137" s="11"/>
      <c r="E137" s="315" t="s">
        <v>105</v>
      </c>
      <c r="F137" s="397">
        <v>160</v>
      </c>
      <c r="G137" s="400">
        <v>160</v>
      </c>
      <c r="H137" s="1541" t="s">
        <v>571</v>
      </c>
      <c r="I137" s="208">
        <v>27.2</v>
      </c>
      <c r="J137" s="236">
        <v>27.2</v>
      </c>
      <c r="K137" s="445" t="s">
        <v>130</v>
      </c>
      <c r="L137" s="427">
        <v>13.52</v>
      </c>
      <c r="M137" s="428">
        <v>11.38</v>
      </c>
      <c r="Z137" s="169"/>
      <c r="AA137" s="169"/>
      <c r="AI137" s="169"/>
      <c r="AJ137" s="169"/>
      <c r="AK137" s="169"/>
      <c r="AL137" s="169"/>
      <c r="AM137" s="169"/>
      <c r="AN137" s="169"/>
      <c r="AO137" s="169"/>
      <c r="AP137" s="11"/>
      <c r="AQ137" s="11"/>
      <c r="AR137" s="11"/>
      <c r="AS137" s="11"/>
      <c r="AT137" s="11"/>
      <c r="AU137" s="11"/>
      <c r="AV137" s="11"/>
      <c r="AW137" s="11"/>
    </row>
    <row r="138" spans="2:49" ht="17.25" customHeight="1">
      <c r="B138" s="73"/>
      <c r="C138" s="801"/>
      <c r="D138" s="11"/>
      <c r="E138" s="73"/>
      <c r="F138" s="11"/>
      <c r="G138" s="84"/>
      <c r="H138" s="594" t="s">
        <v>106</v>
      </c>
      <c r="I138" s="473">
        <v>3.4</v>
      </c>
      <c r="J138" s="472">
        <v>3.4</v>
      </c>
      <c r="K138" s="445" t="s">
        <v>86</v>
      </c>
      <c r="L138" s="427">
        <v>16.25</v>
      </c>
      <c r="M138" s="428">
        <v>16.25</v>
      </c>
      <c r="Z138" s="169"/>
      <c r="AB138" s="169"/>
      <c r="AC138" s="169"/>
      <c r="AD138" s="169"/>
      <c r="AE138" s="169"/>
      <c r="AF138" s="169"/>
      <c r="AG138" s="169"/>
      <c r="AH138" s="169"/>
      <c r="AI138" s="169"/>
      <c r="AJ138" s="169"/>
      <c r="AK138" s="169"/>
      <c r="AL138" s="169"/>
      <c r="AM138" s="169"/>
      <c r="AN138" s="169"/>
      <c r="AO138" s="169"/>
      <c r="AP138" s="11"/>
      <c r="AQ138" s="11"/>
      <c r="AR138" s="11"/>
      <c r="AS138" s="11"/>
      <c r="AT138" s="11"/>
      <c r="AU138" s="11"/>
      <c r="AV138" s="11"/>
      <c r="AW138" s="11"/>
    </row>
    <row r="139" spans="2:49" ht="18" customHeight="1">
      <c r="B139" s="73"/>
      <c r="C139" s="801"/>
      <c r="D139" s="11"/>
      <c r="E139" s="864"/>
      <c r="F139" s="162"/>
      <c r="G139" s="865"/>
      <c r="H139" s="594" t="s">
        <v>105</v>
      </c>
      <c r="I139" s="473">
        <v>65.3</v>
      </c>
      <c r="J139" s="472"/>
      <c r="K139" s="445" t="s">
        <v>115</v>
      </c>
      <c r="L139" s="427">
        <v>4.9000000000000004</v>
      </c>
      <c r="M139" s="428">
        <v>4.9000000000000004</v>
      </c>
      <c r="O139" s="210" t="s">
        <v>444</v>
      </c>
      <c r="S139" s="210" t="s">
        <v>444</v>
      </c>
      <c r="W139" s="210" t="s">
        <v>444</v>
      </c>
      <c r="Z139" s="169"/>
      <c r="AB139" s="339"/>
      <c r="AC139" s="169"/>
      <c r="AD139" s="355"/>
      <c r="AE139" s="356"/>
      <c r="AF139" s="169"/>
      <c r="AG139" s="155"/>
      <c r="AH139" s="169"/>
      <c r="AI139" s="163"/>
      <c r="AJ139" s="169"/>
      <c r="AK139" s="169"/>
      <c r="AL139" s="169"/>
      <c r="AM139" s="169"/>
      <c r="AN139" s="169"/>
      <c r="AO139" s="169"/>
      <c r="AP139" s="11"/>
      <c r="AQ139" s="11"/>
      <c r="AR139" s="11"/>
      <c r="AS139" s="11"/>
      <c r="AT139" s="11"/>
      <c r="AU139" s="11"/>
      <c r="AV139" s="11"/>
      <c r="AW139" s="11"/>
    </row>
    <row r="140" spans="2:49" ht="18" customHeight="1" thickBot="1">
      <c r="B140" s="67"/>
      <c r="C140" s="920"/>
      <c r="D140" s="35"/>
      <c r="E140" s="67"/>
      <c r="F140" s="35"/>
      <c r="G140" s="87"/>
      <c r="H140" s="863"/>
      <c r="I140" s="551"/>
      <c r="J140" s="552"/>
      <c r="K140" s="342" t="s">
        <v>67</v>
      </c>
      <c r="L140" s="474">
        <v>0.78</v>
      </c>
      <c r="M140" s="516">
        <v>0.78</v>
      </c>
      <c r="Z140" s="169"/>
      <c r="AB140" s="169"/>
      <c r="AC140" s="198"/>
      <c r="AD140" s="169"/>
      <c r="AE140" s="198"/>
      <c r="AF140" s="169"/>
      <c r="AG140" s="167"/>
      <c r="AH140" s="169"/>
      <c r="AI140" s="163"/>
      <c r="AJ140" s="169"/>
      <c r="AK140" s="169"/>
      <c r="AL140" s="169"/>
      <c r="AM140" s="169"/>
      <c r="AN140" s="169"/>
      <c r="AO140" s="169"/>
      <c r="AP140" s="11"/>
      <c r="AQ140" s="11"/>
      <c r="AR140" s="11"/>
      <c r="AS140" s="11"/>
      <c r="AT140" s="11"/>
      <c r="AU140" s="11"/>
      <c r="AV140" s="11"/>
      <c r="AW140" s="11"/>
    </row>
    <row r="141" spans="2:49" ht="15" customHeight="1" thickBot="1">
      <c r="B141" s="147"/>
      <c r="C141" s="197"/>
      <c r="D141" s="146"/>
      <c r="E141" s="146"/>
      <c r="F141" s="880" t="s">
        <v>253</v>
      </c>
      <c r="G141" s="146"/>
      <c r="H141" s="146"/>
      <c r="I141" s="146"/>
      <c r="J141" s="146"/>
      <c r="K141" s="146"/>
      <c r="L141" s="146"/>
      <c r="M141" s="146"/>
      <c r="N141" s="146"/>
      <c r="O141" s="1045" t="s">
        <v>377</v>
      </c>
      <c r="P141" s="1046"/>
      <c r="Q141" s="1046"/>
      <c r="R141" s="456"/>
      <c r="S141" s="47"/>
      <c r="T141" s="47"/>
      <c r="U141" s="47"/>
      <c r="V141" s="47"/>
      <c r="W141" s="47"/>
      <c r="X141" s="47"/>
      <c r="Y141" s="58"/>
      <c r="Z141" s="169"/>
      <c r="AB141" s="1179"/>
      <c r="AC141" s="198"/>
      <c r="AD141" s="169"/>
      <c r="AE141" s="198"/>
      <c r="AF141" s="169"/>
      <c r="AG141" s="167"/>
      <c r="AH141" s="169"/>
      <c r="AI141" s="201"/>
      <c r="AJ141" s="169"/>
      <c r="AK141" s="169"/>
      <c r="AL141" s="169"/>
      <c r="AM141" s="169"/>
      <c r="AN141" s="169"/>
      <c r="AO141" s="169"/>
      <c r="AP141" s="11"/>
      <c r="AQ141" s="11"/>
      <c r="AR141" s="11"/>
      <c r="AS141" s="11"/>
      <c r="AT141" s="11"/>
      <c r="AU141" s="11"/>
      <c r="AV141" s="11"/>
      <c r="AW141" s="11"/>
    </row>
    <row r="142" spans="2:49" ht="15.75" customHeight="1" thickBot="1">
      <c r="B142" s="882" t="s">
        <v>252</v>
      </c>
      <c r="C142" s="197"/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047" t="s">
        <v>150</v>
      </c>
      <c r="P142" s="1074" t="s">
        <v>151</v>
      </c>
      <c r="Q142" s="1075" t="s">
        <v>152</v>
      </c>
      <c r="R142" s="81"/>
      <c r="S142" s="1050" t="s">
        <v>150</v>
      </c>
      <c r="T142" s="1050" t="s">
        <v>151</v>
      </c>
      <c r="U142" s="1051" t="s">
        <v>152</v>
      </c>
      <c r="V142" s="81"/>
      <c r="W142" s="1050" t="s">
        <v>150</v>
      </c>
      <c r="X142" s="1050" t="s">
        <v>151</v>
      </c>
      <c r="Y142" s="1051" t="s">
        <v>152</v>
      </c>
      <c r="Z142" s="169"/>
      <c r="AB142" s="1180"/>
      <c r="AC142" s="198"/>
      <c r="AD142" s="169"/>
      <c r="AE142" s="198"/>
      <c r="AF142" s="1179"/>
      <c r="AG142" s="167"/>
      <c r="AH142" s="169"/>
      <c r="AI142" s="167"/>
      <c r="AJ142" s="168"/>
      <c r="AK142" s="169"/>
      <c r="AL142" s="169"/>
      <c r="AM142" s="169"/>
      <c r="AN142" s="169"/>
      <c r="AO142" s="169"/>
      <c r="AP142" s="11"/>
      <c r="AQ142" s="11"/>
      <c r="AR142" s="11"/>
      <c r="AS142" s="11"/>
      <c r="AT142" s="11"/>
      <c r="AU142" s="11"/>
      <c r="AV142" s="11"/>
      <c r="AW142" s="11"/>
    </row>
    <row r="143" spans="2:49" ht="15.75" customHeight="1">
      <c r="B143" s="788" t="s">
        <v>2</v>
      </c>
      <c r="C143" s="789" t="s">
        <v>3</v>
      </c>
      <c r="D143" s="790" t="s">
        <v>4</v>
      </c>
      <c r="E143" s="412" t="s">
        <v>79</v>
      </c>
      <c r="F143" s="176"/>
      <c r="G143" s="176"/>
      <c r="H143" s="176"/>
      <c r="I143" s="176"/>
      <c r="J143" s="176"/>
      <c r="K143" s="176"/>
      <c r="L143" s="176"/>
      <c r="M143" s="386"/>
      <c r="N143" s="146"/>
      <c r="O143" s="1052" t="s">
        <v>247</v>
      </c>
      <c r="P143" s="1053">
        <f>D151+D160</f>
        <v>40</v>
      </c>
      <c r="Q143" s="1164">
        <f>D160+D151</f>
        <v>40</v>
      </c>
      <c r="R143" s="11"/>
      <c r="S143" s="1076" t="s">
        <v>87</v>
      </c>
      <c r="T143" s="1058">
        <f>F167+L161</f>
        <v>11.43</v>
      </c>
      <c r="U143" s="1055">
        <f>M161+G167</f>
        <v>9.02</v>
      </c>
      <c r="V143" s="11"/>
      <c r="W143" s="1092" t="s">
        <v>428</v>
      </c>
      <c r="X143" s="158"/>
      <c r="Y143" s="161"/>
      <c r="Z143" s="169"/>
      <c r="AB143" s="1181"/>
      <c r="AC143" s="198"/>
      <c r="AD143" s="169"/>
      <c r="AE143" s="198"/>
      <c r="AF143" s="169"/>
      <c r="AG143" s="163"/>
      <c r="AH143" s="169"/>
      <c r="AI143" s="167"/>
      <c r="AJ143" s="167"/>
      <c r="AK143" s="169"/>
      <c r="AL143" s="169"/>
      <c r="AM143" s="169"/>
      <c r="AN143" s="169"/>
      <c r="AO143" s="169"/>
      <c r="AP143" s="11"/>
      <c r="AQ143" s="11"/>
      <c r="AR143" s="11"/>
      <c r="AS143" s="11"/>
      <c r="AT143" s="11"/>
      <c r="AU143" s="11"/>
      <c r="AV143" s="11"/>
      <c r="AW143" s="11"/>
    </row>
    <row r="144" spans="2:49" ht="18" customHeight="1" thickBot="1">
      <c r="B144" s="791" t="s">
        <v>5</v>
      </c>
      <c r="C144" s="146"/>
      <c r="D144" s="792" t="s">
        <v>80</v>
      </c>
      <c r="E144" s="165"/>
      <c r="F144" s="169"/>
      <c r="G144" s="169"/>
      <c r="H144" s="169"/>
      <c r="I144" s="169"/>
      <c r="J144" s="169"/>
      <c r="K144" s="387"/>
      <c r="L144" s="387"/>
      <c r="M144" s="816"/>
      <c r="N144" s="146"/>
      <c r="O144" s="1057" t="s">
        <v>246</v>
      </c>
      <c r="P144" s="1058">
        <f>I156+D150+D159</f>
        <v>73.2</v>
      </c>
      <c r="Q144" s="1172">
        <f>D159+D150+J156</f>
        <v>73.2</v>
      </c>
      <c r="R144" s="11"/>
      <c r="S144" s="406" t="s">
        <v>106</v>
      </c>
      <c r="T144" s="1058">
        <f>F163</f>
        <v>3.18</v>
      </c>
      <c r="U144" s="1055">
        <f>G163</f>
        <v>3.18</v>
      </c>
      <c r="V144" s="11"/>
      <c r="W144" s="585" t="s">
        <v>362</v>
      </c>
      <c r="X144" s="1079">
        <f>L156</f>
        <v>33.6</v>
      </c>
      <c r="Y144" s="1199">
        <f>M156</f>
        <v>25.6</v>
      </c>
      <c r="Z144" s="169"/>
      <c r="AA144" s="169"/>
      <c r="AB144" s="169"/>
      <c r="AC144" s="198"/>
      <c r="AD144" s="169"/>
      <c r="AE144" s="198"/>
      <c r="AF144" s="169"/>
      <c r="AG144" s="163"/>
      <c r="AH144" s="169"/>
      <c r="AI144" s="169"/>
      <c r="AJ144" s="169"/>
      <c r="AK144" s="169"/>
      <c r="AL144" s="169"/>
      <c r="AM144" s="169"/>
      <c r="AN144" s="169"/>
      <c r="AO144" s="169"/>
      <c r="AP144" s="11"/>
      <c r="AQ144" s="11"/>
      <c r="AR144" s="11"/>
      <c r="AS144" s="11"/>
      <c r="AT144" s="11"/>
      <c r="AU144" s="11"/>
      <c r="AV144" s="11"/>
      <c r="AW144" s="11"/>
    </row>
    <row r="145" spans="2:49" ht="15" customHeight="1" thickBot="1">
      <c r="B145" s="1546" t="s">
        <v>572</v>
      </c>
      <c r="C145" s="925"/>
      <c r="D145" s="1547"/>
      <c r="E145" s="1548"/>
      <c r="F145" s="217" t="s">
        <v>378</v>
      </c>
      <c r="G145" s="190"/>
      <c r="H145" s="190"/>
      <c r="I145" s="190"/>
      <c r="J145" s="175"/>
      <c r="K145" s="730" t="s">
        <v>222</v>
      </c>
      <c r="L145" s="190"/>
      <c r="M145" s="175"/>
      <c r="N145" s="146"/>
      <c r="O145" s="1057" t="s">
        <v>102</v>
      </c>
      <c r="P145" s="1058">
        <f>I154+L162</f>
        <v>3.89</v>
      </c>
      <c r="Q145" s="1164">
        <f>M162+J154</f>
        <v>3.89</v>
      </c>
      <c r="R145" s="11"/>
      <c r="S145" s="406" t="s">
        <v>115</v>
      </c>
      <c r="T145" s="1058">
        <f>F149+F161+I162+L158</f>
        <v>15.6</v>
      </c>
      <c r="U145" s="1055">
        <f>G161+G149+J162+M158</f>
        <v>15.6</v>
      </c>
      <c r="V145" s="11"/>
      <c r="W145" s="585" t="s">
        <v>135</v>
      </c>
      <c r="X145" s="1058">
        <f>F159+I147+L163</f>
        <v>14.399999999999999</v>
      </c>
      <c r="Y145" s="1174">
        <f>G159+J147+M163</f>
        <v>14.399999999999999</v>
      </c>
      <c r="Z145" s="169"/>
      <c r="AA145" s="966"/>
      <c r="AB145" s="169"/>
      <c r="AC145" s="163"/>
      <c r="AD145" s="169"/>
      <c r="AE145" s="198"/>
      <c r="AF145" s="169"/>
      <c r="AG145" s="163"/>
      <c r="AH145" s="169"/>
      <c r="AI145" s="169"/>
      <c r="AJ145" s="169"/>
      <c r="AK145" s="169"/>
      <c r="AL145" s="169"/>
      <c r="AM145" s="169"/>
      <c r="AN145" s="169"/>
      <c r="AO145" s="169"/>
      <c r="AP145" s="11"/>
      <c r="AQ145" s="11"/>
      <c r="AR145" s="11"/>
      <c r="AS145" s="11"/>
      <c r="AT145" s="11"/>
      <c r="AU145" s="11"/>
      <c r="AV145" s="11"/>
      <c r="AW145" s="11"/>
    </row>
    <row r="146" spans="2:49" ht="15.75" customHeight="1" thickBot="1">
      <c r="B146" s="100"/>
      <c r="C146" s="273" t="s">
        <v>346</v>
      </c>
      <c r="D146" s="64"/>
      <c r="E146" s="457" t="s">
        <v>150</v>
      </c>
      <c r="F146" s="113" t="s">
        <v>151</v>
      </c>
      <c r="G146" s="222" t="s">
        <v>152</v>
      </c>
      <c r="H146" s="457" t="s">
        <v>150</v>
      </c>
      <c r="I146" s="113" t="s">
        <v>151</v>
      </c>
      <c r="J146" s="222" t="s">
        <v>152</v>
      </c>
      <c r="K146" s="457" t="s">
        <v>150</v>
      </c>
      <c r="L146" s="113" t="s">
        <v>151</v>
      </c>
      <c r="M146" s="222" t="s">
        <v>152</v>
      </c>
      <c r="O146" s="1057" t="s">
        <v>137</v>
      </c>
      <c r="P146" s="1079">
        <f>F148</f>
        <v>34</v>
      </c>
      <c r="Q146" s="1175">
        <f>G148</f>
        <v>34</v>
      </c>
      <c r="R146" s="11"/>
      <c r="S146" s="1062" t="s">
        <v>430</v>
      </c>
      <c r="T146" s="1063">
        <f>X156</f>
        <v>0.58350000000000002</v>
      </c>
      <c r="U146" s="1060">
        <f>G160+J159</f>
        <v>23.34</v>
      </c>
      <c r="V146" s="11"/>
      <c r="W146" s="1061" t="s">
        <v>431</v>
      </c>
      <c r="X146" s="1079">
        <f>L157</f>
        <v>40</v>
      </c>
      <c r="Y146" s="1176">
        <f>M157</f>
        <v>32</v>
      </c>
      <c r="Z146" s="169"/>
      <c r="AA146" s="339"/>
      <c r="AB146" s="1182"/>
      <c r="AC146" s="198"/>
      <c r="AD146" s="169"/>
      <c r="AE146" s="198"/>
      <c r="AF146" s="169"/>
      <c r="AG146" s="163"/>
      <c r="AH146" s="169"/>
      <c r="AI146" s="169"/>
      <c r="AJ146" s="169"/>
      <c r="AK146" s="167"/>
      <c r="AL146" s="169"/>
      <c r="AM146" s="169"/>
      <c r="AN146" s="169"/>
      <c r="AO146" s="169"/>
      <c r="AP146" s="11"/>
      <c r="AQ146" s="11"/>
      <c r="AR146" s="11"/>
      <c r="AS146" s="11"/>
    </row>
    <row r="147" spans="2:49" ht="14.25" customHeight="1">
      <c r="B147" s="460" t="s">
        <v>335</v>
      </c>
      <c r="C147" s="409" t="s">
        <v>296</v>
      </c>
      <c r="D147" s="488">
        <v>50</v>
      </c>
      <c r="E147" s="558" t="s">
        <v>110</v>
      </c>
      <c r="F147" s="480">
        <v>91.37</v>
      </c>
      <c r="G147" s="836">
        <v>79</v>
      </c>
      <c r="H147" s="759" t="s">
        <v>86</v>
      </c>
      <c r="I147" s="480">
        <v>8</v>
      </c>
      <c r="J147" s="891">
        <v>8</v>
      </c>
      <c r="K147" s="204" t="s">
        <v>122</v>
      </c>
      <c r="L147" s="205">
        <v>0.8</v>
      </c>
      <c r="M147" s="216">
        <v>0.8</v>
      </c>
      <c r="O147" s="1057" t="s">
        <v>61</v>
      </c>
      <c r="P147" s="1079">
        <f>F156+L153</f>
        <v>85.74</v>
      </c>
      <c r="Q147" s="1203">
        <f>G156+M153</f>
        <v>63.900000000000006</v>
      </c>
      <c r="R147" s="11"/>
      <c r="S147" s="406" t="s">
        <v>67</v>
      </c>
      <c r="T147" s="1058">
        <f>F162+L149+I167</f>
        <v>21</v>
      </c>
      <c r="U147" s="1065">
        <f>G162+J167+M149</f>
        <v>21</v>
      </c>
      <c r="V147" s="11"/>
      <c r="W147" s="1061" t="s">
        <v>112</v>
      </c>
      <c r="X147" s="1058">
        <f>F150+F158+I157+L155</f>
        <v>42.109000000000002</v>
      </c>
      <c r="Y147" s="1176">
        <f>G158+J157+G150+M155</f>
        <v>33.5</v>
      </c>
      <c r="Z147" s="169"/>
      <c r="AA147" s="174"/>
      <c r="AB147" s="1182"/>
      <c r="AC147" s="198"/>
      <c r="AD147" s="169"/>
      <c r="AE147" s="198"/>
      <c r="AF147" s="169"/>
      <c r="AG147" s="163"/>
      <c r="AH147" s="169"/>
      <c r="AI147" s="169"/>
      <c r="AJ147" s="169"/>
      <c r="AK147" s="169"/>
      <c r="AL147" s="336"/>
      <c r="AM147" s="169"/>
      <c r="AN147" s="169"/>
      <c r="AO147" s="169"/>
      <c r="AP147" s="11"/>
      <c r="AQ147" s="11"/>
      <c r="AR147" s="11"/>
      <c r="AS147" s="11"/>
    </row>
    <row r="148" spans="2:49" ht="15.75" customHeight="1">
      <c r="B148" s="424" t="s">
        <v>21</v>
      </c>
      <c r="C148" s="445" t="s">
        <v>136</v>
      </c>
      <c r="D148" s="488" t="s">
        <v>573</v>
      </c>
      <c r="E148" s="466" t="s">
        <v>137</v>
      </c>
      <c r="F148" s="1543">
        <v>34</v>
      </c>
      <c r="G148" s="1544">
        <v>34</v>
      </c>
      <c r="H148" s="530" t="s">
        <v>108</v>
      </c>
      <c r="I148" s="464">
        <v>0.8</v>
      </c>
      <c r="J148" s="465">
        <v>0.8</v>
      </c>
      <c r="K148" s="433" t="s">
        <v>105</v>
      </c>
      <c r="L148" s="462">
        <v>66</v>
      </c>
      <c r="M148" s="439">
        <v>66</v>
      </c>
      <c r="O148" s="1052" t="s">
        <v>248</v>
      </c>
      <c r="P148" s="1064">
        <f>X151</f>
        <v>322.60900000000004</v>
      </c>
      <c r="Q148" s="1175">
        <f>Y151</f>
        <v>260.5</v>
      </c>
      <c r="R148" s="11"/>
      <c r="S148" s="1187" t="s">
        <v>69</v>
      </c>
      <c r="T148" s="1058">
        <f>L147</f>
        <v>0.8</v>
      </c>
      <c r="U148" s="1055">
        <f>M147</f>
        <v>0.8</v>
      </c>
      <c r="V148" s="11"/>
      <c r="W148" s="1061" t="s">
        <v>88</v>
      </c>
      <c r="X148" s="1078">
        <f>F151+F157+I158+L154</f>
        <v>75</v>
      </c>
      <c r="Y148" s="1174">
        <f>G157+G151+J158+M154</f>
        <v>60</v>
      </c>
      <c r="Z148" s="169"/>
      <c r="AA148" s="174"/>
      <c r="AB148" s="169"/>
      <c r="AC148" s="169"/>
      <c r="AD148" s="169"/>
      <c r="AE148" s="198"/>
      <c r="AF148" s="1179"/>
      <c r="AG148" s="163"/>
      <c r="AH148" s="169"/>
      <c r="AI148" s="169"/>
      <c r="AJ148" s="169"/>
      <c r="AK148" s="182"/>
      <c r="AL148" s="167"/>
      <c r="AM148" s="167"/>
      <c r="AN148" s="169"/>
      <c r="AO148" s="169"/>
      <c r="AP148" s="11"/>
      <c r="AQ148" s="11"/>
      <c r="AR148" s="11"/>
      <c r="AS148" s="11"/>
    </row>
    <row r="149" spans="2:49" ht="18" customHeight="1">
      <c r="B149" s="424" t="s">
        <v>19</v>
      </c>
      <c r="C149" s="406" t="s">
        <v>118</v>
      </c>
      <c r="D149" s="822">
        <v>200</v>
      </c>
      <c r="E149" s="466" t="s">
        <v>115</v>
      </c>
      <c r="F149" s="464">
        <v>5</v>
      </c>
      <c r="G149" s="533">
        <v>5</v>
      </c>
      <c r="H149" s="409" t="s">
        <v>105</v>
      </c>
      <c r="I149" s="427">
        <v>80</v>
      </c>
      <c r="J149" s="437"/>
      <c r="K149" s="315" t="s">
        <v>67</v>
      </c>
      <c r="L149" s="427">
        <v>10</v>
      </c>
      <c r="M149" s="437">
        <v>10</v>
      </c>
      <c r="O149" s="1110" t="s">
        <v>259</v>
      </c>
      <c r="P149" s="1079">
        <f>D152</f>
        <v>100</v>
      </c>
      <c r="Q149" s="1164">
        <f>D152</f>
        <v>100</v>
      </c>
      <c r="R149" s="11"/>
      <c r="S149" s="406" t="s">
        <v>71</v>
      </c>
      <c r="T149" s="1058">
        <f>F164+I148+I160+L165</f>
        <v>2.68</v>
      </c>
      <c r="U149" s="1055">
        <f>G164+J160+J148+M165</f>
        <v>2.68</v>
      </c>
      <c r="V149" s="11"/>
      <c r="W149" s="1061" t="s">
        <v>96</v>
      </c>
      <c r="X149" s="1058">
        <f>F155</f>
        <v>58.5</v>
      </c>
      <c r="Y149" s="1218">
        <f>G155</f>
        <v>45</v>
      </c>
      <c r="Z149" s="169"/>
      <c r="AA149" s="357"/>
      <c r="AB149" s="169"/>
      <c r="AC149" s="163"/>
      <c r="AD149" s="1179"/>
      <c r="AE149" s="169"/>
      <c r="AF149" s="169"/>
      <c r="AG149" s="163"/>
      <c r="AH149" s="169"/>
      <c r="AI149" s="163"/>
      <c r="AJ149" s="163"/>
      <c r="AK149" s="163"/>
      <c r="AL149" s="163"/>
      <c r="AM149" s="163"/>
      <c r="AN149" s="169"/>
      <c r="AO149" s="169"/>
      <c r="AP149" s="11"/>
      <c r="AQ149" s="11"/>
      <c r="AR149" s="11"/>
      <c r="AS149" s="11"/>
    </row>
    <row r="150" spans="2:49" ht="16.5" customHeight="1" thickBot="1">
      <c r="B150" s="710" t="s">
        <v>10</v>
      </c>
      <c r="C150" s="406" t="s">
        <v>11</v>
      </c>
      <c r="D150" s="738">
        <v>30</v>
      </c>
      <c r="E150" s="779" t="s">
        <v>138</v>
      </c>
      <c r="F150" s="470">
        <v>6</v>
      </c>
      <c r="G150" s="533">
        <v>5</v>
      </c>
      <c r="H150" s="586"/>
      <c r="I150" s="11"/>
      <c r="J150" s="84"/>
      <c r="K150" s="315" t="s">
        <v>105</v>
      </c>
      <c r="L150" s="427">
        <v>150</v>
      </c>
      <c r="M150" s="437">
        <v>150</v>
      </c>
      <c r="O150" s="1110" t="s">
        <v>174</v>
      </c>
      <c r="P150" s="1079">
        <f>I166</f>
        <v>15</v>
      </c>
      <c r="Q150" s="1164">
        <f>J166</f>
        <v>15</v>
      </c>
      <c r="R150" s="11"/>
      <c r="S150" s="1187" t="s">
        <v>215</v>
      </c>
      <c r="T150" s="1069">
        <f>I155</f>
        <v>2.5</v>
      </c>
      <c r="U150" s="1055">
        <f>J155</f>
        <v>2.5</v>
      </c>
      <c r="V150" s="11"/>
      <c r="W150" s="1061" t="s">
        <v>244</v>
      </c>
      <c r="X150" s="1058">
        <f>L168</f>
        <v>59</v>
      </c>
      <c r="Y150" s="1177">
        <f>M168</f>
        <v>50</v>
      </c>
      <c r="Z150" s="169"/>
      <c r="AA150" s="357"/>
      <c r="AB150" s="169"/>
      <c r="AC150" s="347"/>
      <c r="AD150" s="169"/>
      <c r="AE150" s="198"/>
      <c r="AF150" s="1179"/>
      <c r="AG150" s="163"/>
      <c r="AH150" s="360"/>
      <c r="AI150" s="163"/>
      <c r="AJ150" s="163"/>
      <c r="AK150" s="163"/>
      <c r="AL150" s="167"/>
      <c r="AM150" s="168"/>
      <c r="AN150" s="169"/>
      <c r="AO150" s="169"/>
      <c r="AP150" s="11"/>
      <c r="AQ150" s="11"/>
      <c r="AR150" s="11"/>
      <c r="AS150" s="11"/>
    </row>
    <row r="151" spans="2:49" ht="15" customHeight="1" thickBot="1">
      <c r="B151" s="1542" t="s">
        <v>10</v>
      </c>
      <c r="C151" s="406" t="s">
        <v>15</v>
      </c>
      <c r="D151" s="1292">
        <v>20</v>
      </c>
      <c r="E151" s="466" t="s">
        <v>88</v>
      </c>
      <c r="F151" s="464">
        <v>10</v>
      </c>
      <c r="G151" s="533">
        <v>8</v>
      </c>
      <c r="H151" s="189" t="s">
        <v>394</v>
      </c>
      <c r="I151" s="537"/>
      <c r="J151" s="849"/>
      <c r="K151" s="559" t="s">
        <v>361</v>
      </c>
      <c r="L151" s="47"/>
      <c r="M151" s="58"/>
      <c r="O151" s="1066" t="s">
        <v>110</v>
      </c>
      <c r="P151" s="1058">
        <f>F147</f>
        <v>91.37</v>
      </c>
      <c r="Q151" s="1164">
        <f>G147</f>
        <v>79</v>
      </c>
      <c r="R151" s="11"/>
      <c r="S151" s="406" t="s">
        <v>435</v>
      </c>
      <c r="T151" s="1069">
        <f>F165+L164+L159</f>
        <v>2.5000000000000001E-2</v>
      </c>
      <c r="U151" s="1151">
        <f>G165+M164+M159</f>
        <v>2.5000000000000001E-2</v>
      </c>
      <c r="V151" s="11"/>
      <c r="W151" s="1070" t="s">
        <v>433</v>
      </c>
      <c r="X151" s="1128">
        <f>SUM(X144:X150)</f>
        <v>322.60900000000004</v>
      </c>
      <c r="Y151" s="1129">
        <f>SUM(Y144:Y150)</f>
        <v>260.5</v>
      </c>
      <c r="Z151" s="169"/>
      <c r="AA151" s="174"/>
      <c r="AB151" s="169"/>
      <c r="AC151" s="198"/>
      <c r="AD151" s="1179"/>
      <c r="AE151" s="198"/>
      <c r="AF151" s="1179"/>
      <c r="AG151" s="201"/>
      <c r="AH151" s="169"/>
      <c r="AI151" s="170"/>
      <c r="AJ151" s="163"/>
      <c r="AK151" s="163"/>
      <c r="AL151" s="163"/>
      <c r="AM151" s="162"/>
      <c r="AN151" s="169"/>
      <c r="AO151" s="169"/>
      <c r="AP151" s="11"/>
      <c r="AQ151" s="11"/>
      <c r="AR151" s="11"/>
      <c r="AS151" s="11"/>
    </row>
    <row r="152" spans="2:49" ht="17.25" customHeight="1" thickBot="1">
      <c r="B152" s="479" t="s">
        <v>13</v>
      </c>
      <c r="C152" s="409" t="s">
        <v>560</v>
      </c>
      <c r="D152" s="488">
        <v>100</v>
      </c>
      <c r="E152" s="67"/>
      <c r="F152" s="35"/>
      <c r="G152" s="35"/>
      <c r="H152" s="538" t="s">
        <v>150</v>
      </c>
      <c r="I152" s="113" t="s">
        <v>151</v>
      </c>
      <c r="J152" s="222" t="s">
        <v>152</v>
      </c>
      <c r="K152" s="532" t="s">
        <v>150</v>
      </c>
      <c r="L152" s="119" t="s">
        <v>151</v>
      </c>
      <c r="M152" s="219" t="s">
        <v>152</v>
      </c>
      <c r="O152" s="1057" t="s">
        <v>445</v>
      </c>
      <c r="P152" s="1058">
        <f>I153</f>
        <v>92.6</v>
      </c>
      <c r="Q152" s="1164">
        <f>J153</f>
        <v>75</v>
      </c>
      <c r="R152" s="11"/>
      <c r="S152" s="409" t="s">
        <v>249</v>
      </c>
      <c r="T152" s="1108">
        <f>I168</f>
        <v>0.2</v>
      </c>
      <c r="U152" s="1109">
        <f>J168</f>
        <v>0.2</v>
      </c>
      <c r="V152" s="11"/>
      <c r="W152" s="11"/>
      <c r="X152" s="11"/>
      <c r="Y152" s="84"/>
      <c r="Z152" s="169"/>
      <c r="AA152" s="357"/>
      <c r="AB152" s="1183"/>
      <c r="AC152" s="198"/>
      <c r="AD152" s="1179"/>
      <c r="AE152" s="198"/>
      <c r="AF152" s="1179"/>
      <c r="AG152" s="169"/>
      <c r="AH152" s="169"/>
      <c r="AI152" s="371"/>
      <c r="AJ152" s="169"/>
      <c r="AK152" s="169"/>
      <c r="AL152" s="163"/>
      <c r="AM152" s="162"/>
      <c r="AN152" s="169"/>
      <c r="AO152" s="169"/>
      <c r="AP152" s="11"/>
      <c r="AQ152" s="11"/>
      <c r="AR152" s="11"/>
      <c r="AS152" s="11"/>
    </row>
    <row r="153" spans="2:49" ht="17.25" customHeight="1" thickBot="1">
      <c r="B153" s="67"/>
      <c r="C153" s="926"/>
      <c r="D153" s="87"/>
      <c r="E153" s="553" t="s">
        <v>295</v>
      </c>
      <c r="F153" s="47"/>
      <c r="G153" s="58"/>
      <c r="H153" s="594" t="s">
        <v>84</v>
      </c>
      <c r="I153" s="305">
        <v>92.6</v>
      </c>
      <c r="J153" s="1487">
        <v>75</v>
      </c>
      <c r="K153" s="204" t="s">
        <v>127</v>
      </c>
      <c r="L153" s="203">
        <v>68.8</v>
      </c>
      <c r="M153" s="220">
        <v>51.2</v>
      </c>
      <c r="R153" s="11"/>
      <c r="S153" s="409" t="s">
        <v>140</v>
      </c>
      <c r="T153" s="1126">
        <f>I161</f>
        <v>9.5</v>
      </c>
      <c r="U153" s="1127">
        <f>J161</f>
        <v>9.5</v>
      </c>
      <c r="V153" s="11"/>
      <c r="W153" s="1132" t="s">
        <v>438</v>
      </c>
      <c r="X153" s="1132" t="s">
        <v>439</v>
      </c>
      <c r="Y153" s="1133" t="s">
        <v>440</v>
      </c>
      <c r="Z153" s="286"/>
      <c r="AA153" s="1185"/>
      <c r="AB153" s="1183"/>
      <c r="AC153" s="198"/>
      <c r="AD153" s="169"/>
      <c r="AE153" s="198"/>
      <c r="AF153" s="169"/>
      <c r="AG153" s="169"/>
      <c r="AH153" s="169"/>
      <c r="AI153" s="169"/>
      <c r="AJ153" s="169"/>
      <c r="AK153" s="169"/>
      <c r="AL153" s="163"/>
      <c r="AM153" s="162"/>
      <c r="AN153" s="169"/>
      <c r="AO153" s="169"/>
      <c r="AP153" s="11"/>
      <c r="AQ153" s="11"/>
      <c r="AR153" s="11"/>
      <c r="AS153" s="11"/>
    </row>
    <row r="154" spans="2:49" ht="16.5" customHeight="1" thickBot="1">
      <c r="B154" s="760"/>
      <c r="C154" s="750" t="s">
        <v>234</v>
      </c>
      <c r="D154" s="64"/>
      <c r="E154" s="555" t="s">
        <v>150</v>
      </c>
      <c r="F154" s="120" t="s">
        <v>151</v>
      </c>
      <c r="G154" s="556" t="s">
        <v>152</v>
      </c>
      <c r="H154" s="856" t="s">
        <v>271</v>
      </c>
      <c r="I154" s="473">
        <v>0.6</v>
      </c>
      <c r="J154" s="402">
        <v>0.6</v>
      </c>
      <c r="K154" s="315" t="s">
        <v>129</v>
      </c>
      <c r="L154" s="397">
        <v>32</v>
      </c>
      <c r="M154" s="446">
        <v>25.6</v>
      </c>
      <c r="O154" s="1226"/>
      <c r="P154" s="286"/>
      <c r="Q154" s="1185"/>
      <c r="R154" s="11"/>
      <c r="S154" s="11"/>
      <c r="T154" s="11"/>
      <c r="U154" s="11"/>
      <c r="V154" s="11"/>
      <c r="W154" s="585" t="s">
        <v>447</v>
      </c>
      <c r="X154" s="1134">
        <f>Y154/1000/0.04</f>
        <v>0.5</v>
      </c>
      <c r="Y154" s="1120">
        <f>G160</f>
        <v>20</v>
      </c>
      <c r="Z154" s="286"/>
      <c r="AA154" s="1185"/>
      <c r="AB154" s="1179"/>
      <c r="AC154" s="198"/>
      <c r="AD154" s="1179"/>
      <c r="AE154" s="169"/>
      <c r="AF154" s="169"/>
      <c r="AG154" s="169"/>
      <c r="AH154" s="169"/>
      <c r="AI154" s="174"/>
      <c r="AJ154" s="169"/>
      <c r="AK154" s="169"/>
      <c r="AL154" s="169"/>
      <c r="AM154" s="169"/>
      <c r="AN154" s="169"/>
      <c r="AO154" s="169"/>
      <c r="AP154" s="11"/>
      <c r="AQ154" s="11"/>
      <c r="AR154" s="11"/>
      <c r="AS154" s="11"/>
    </row>
    <row r="155" spans="2:49" ht="13.5" customHeight="1">
      <c r="B155" s="749" t="s">
        <v>191</v>
      </c>
      <c r="C155" s="748" t="s">
        <v>295</v>
      </c>
      <c r="D155" s="780">
        <v>200</v>
      </c>
      <c r="E155" s="117" t="s">
        <v>96</v>
      </c>
      <c r="F155" s="208">
        <v>58.5</v>
      </c>
      <c r="G155" s="224">
        <v>45</v>
      </c>
      <c r="H155" s="594" t="s">
        <v>256</v>
      </c>
      <c r="I155" s="733">
        <v>2.5</v>
      </c>
      <c r="J155" s="446">
        <v>2.5</v>
      </c>
      <c r="K155" s="315" t="s">
        <v>131</v>
      </c>
      <c r="L155" s="397">
        <v>16</v>
      </c>
      <c r="M155" s="446">
        <v>12.8</v>
      </c>
      <c r="O155" s="73"/>
      <c r="P155" s="11"/>
      <c r="Q155" s="11"/>
      <c r="R155" s="11"/>
      <c r="S155" s="11"/>
      <c r="T155" s="11"/>
      <c r="U155" s="11"/>
      <c r="V155" s="11"/>
      <c r="W155" s="888" t="s">
        <v>448</v>
      </c>
      <c r="X155" s="1087">
        <f>Y155/1000/0.04</f>
        <v>8.3499999999999991E-2</v>
      </c>
      <c r="Y155" s="1227">
        <f>J159</f>
        <v>3.34</v>
      </c>
      <c r="Z155" s="286"/>
      <c r="AA155" s="1185"/>
      <c r="AB155" s="1183"/>
      <c r="AC155" s="169"/>
      <c r="AD155" s="169"/>
      <c r="AE155" s="198"/>
      <c r="AF155" s="169"/>
      <c r="AG155" s="169"/>
      <c r="AH155" s="169"/>
      <c r="AI155" s="169"/>
      <c r="AJ155" s="169"/>
      <c r="AK155" s="169"/>
      <c r="AL155" s="169"/>
      <c r="AM155" s="169"/>
      <c r="AN155" s="169"/>
      <c r="AO155" s="169"/>
      <c r="AP155" s="11"/>
      <c r="AQ155" s="11"/>
      <c r="AR155" s="11"/>
      <c r="AS155" s="11"/>
    </row>
    <row r="156" spans="2:49" ht="16.5" customHeight="1" thickBot="1">
      <c r="B156" s="424" t="s">
        <v>266</v>
      </c>
      <c r="C156" s="441" t="s">
        <v>267</v>
      </c>
      <c r="D156" s="488">
        <v>95</v>
      </c>
      <c r="E156" s="430" t="s">
        <v>61</v>
      </c>
      <c r="F156" s="731">
        <v>16.940000000000001</v>
      </c>
      <c r="G156" s="859">
        <v>12.7</v>
      </c>
      <c r="H156" s="327" t="s">
        <v>101</v>
      </c>
      <c r="I156" s="427">
        <v>3.2</v>
      </c>
      <c r="J156" s="400">
        <v>3.2</v>
      </c>
      <c r="K156" s="315" t="s">
        <v>362</v>
      </c>
      <c r="L156" s="1911">
        <v>33.6</v>
      </c>
      <c r="M156" s="1912">
        <v>25.6</v>
      </c>
      <c r="O156" s="67"/>
      <c r="P156" s="35"/>
      <c r="Q156" s="35"/>
      <c r="R156" s="35"/>
      <c r="S156" s="35"/>
      <c r="T156" s="35"/>
      <c r="U156" s="35"/>
      <c r="V156" s="35"/>
      <c r="W156" s="1089" t="s">
        <v>441</v>
      </c>
      <c r="X156" s="1123">
        <f>SUM(X154:X155)</f>
        <v>0.58350000000000002</v>
      </c>
      <c r="Y156" s="1124">
        <f>SUM(Y154:Y155)</f>
        <v>23.34</v>
      </c>
      <c r="Z156" s="286"/>
      <c r="AA156" s="1185"/>
      <c r="AB156" s="169"/>
      <c r="AC156" s="169"/>
      <c r="AD156" s="169"/>
      <c r="AE156" s="163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1"/>
      <c r="AQ156" s="11"/>
      <c r="AR156" s="11"/>
      <c r="AS156" s="11"/>
    </row>
    <row r="157" spans="2:49" ht="14.25" customHeight="1">
      <c r="B157" s="424" t="s">
        <v>359</v>
      </c>
      <c r="C157" s="409" t="s">
        <v>747</v>
      </c>
      <c r="D157" s="488">
        <v>160</v>
      </c>
      <c r="E157" s="430" t="s">
        <v>88</v>
      </c>
      <c r="F157" s="427">
        <v>8</v>
      </c>
      <c r="G157" s="437">
        <v>6.4</v>
      </c>
      <c r="H157" s="567" t="s">
        <v>91</v>
      </c>
      <c r="I157" s="427">
        <v>12.429</v>
      </c>
      <c r="J157" s="446">
        <v>9.3000000000000007</v>
      </c>
      <c r="K157" s="315" t="s">
        <v>363</v>
      </c>
      <c r="L157" s="1911">
        <v>40</v>
      </c>
      <c r="M157" s="1912">
        <v>32</v>
      </c>
      <c r="Z157" s="1898"/>
      <c r="AA157" s="1899"/>
      <c r="AB157" s="1179"/>
      <c r="AC157" s="169"/>
      <c r="AD157" s="169"/>
      <c r="AE157" s="163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1"/>
      <c r="AQ157" s="11"/>
      <c r="AR157" s="11"/>
      <c r="AS157" s="11"/>
    </row>
    <row r="158" spans="2:49" ht="17.25" customHeight="1">
      <c r="B158" s="424" t="s">
        <v>17</v>
      </c>
      <c r="C158" s="409" t="s">
        <v>499</v>
      </c>
      <c r="D158" s="488">
        <v>200</v>
      </c>
      <c r="E158" s="430" t="s">
        <v>192</v>
      </c>
      <c r="F158" s="427">
        <v>7.68</v>
      </c>
      <c r="G158" s="437">
        <v>6.4</v>
      </c>
      <c r="H158" s="440" t="s">
        <v>88</v>
      </c>
      <c r="I158" s="432">
        <v>25</v>
      </c>
      <c r="J158" s="549">
        <v>20</v>
      </c>
      <c r="K158" s="315" t="s">
        <v>93</v>
      </c>
      <c r="L158" s="1913">
        <v>5.5</v>
      </c>
      <c r="M158" s="446">
        <v>5.5</v>
      </c>
      <c r="Z158" s="1900"/>
      <c r="AA158" s="1901"/>
      <c r="AB158" s="19"/>
      <c r="AC158" s="286"/>
      <c r="AD158" s="1185"/>
      <c r="AE158" s="169"/>
      <c r="AF158" s="117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1"/>
      <c r="AQ158" s="11"/>
      <c r="AR158" s="11"/>
      <c r="AS158" s="11"/>
    </row>
    <row r="159" spans="2:49" ht="15" customHeight="1">
      <c r="B159" s="424" t="s">
        <v>10</v>
      </c>
      <c r="C159" s="409" t="s">
        <v>11</v>
      </c>
      <c r="D159" s="488">
        <v>40</v>
      </c>
      <c r="E159" s="430" t="s">
        <v>135</v>
      </c>
      <c r="F159" s="427">
        <v>1.6</v>
      </c>
      <c r="G159" s="437">
        <v>1.6</v>
      </c>
      <c r="H159" s="594" t="s">
        <v>125</v>
      </c>
      <c r="I159" s="850" t="s">
        <v>736</v>
      </c>
      <c r="J159" s="1488">
        <v>3.34</v>
      </c>
      <c r="K159" s="315" t="s">
        <v>134</v>
      </c>
      <c r="L159" s="397">
        <v>1.6E-2</v>
      </c>
      <c r="M159" s="446">
        <v>1.6E-2</v>
      </c>
      <c r="Z159" s="286"/>
      <c r="AA159" s="1185"/>
      <c r="AB159" s="19"/>
      <c r="AC159" s="286"/>
      <c r="AD159" s="1185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1"/>
      <c r="AQ159" s="11"/>
      <c r="AR159" s="11"/>
      <c r="AS159" s="11"/>
    </row>
    <row r="160" spans="2:49" ht="12.75" customHeight="1">
      <c r="B160" s="424" t="s">
        <v>10</v>
      </c>
      <c r="C160" s="409" t="s">
        <v>15</v>
      </c>
      <c r="D160" s="488">
        <v>20</v>
      </c>
      <c r="E160" s="430" t="s">
        <v>255</v>
      </c>
      <c r="F160" s="467" t="s">
        <v>297</v>
      </c>
      <c r="G160" s="437">
        <v>20</v>
      </c>
      <c r="H160" s="531" t="s">
        <v>108</v>
      </c>
      <c r="I160" s="464">
        <v>0.7</v>
      </c>
      <c r="J160" s="401">
        <v>0.7</v>
      </c>
      <c r="K160" s="317" t="s">
        <v>239</v>
      </c>
      <c r="L160" s="397">
        <v>42.4</v>
      </c>
      <c r="M160" s="402"/>
      <c r="R160" s="210" t="s">
        <v>444</v>
      </c>
      <c r="T160" s="2"/>
      <c r="U160" s="2" t="s">
        <v>422</v>
      </c>
      <c r="V160" s="1042"/>
      <c r="W160" s="12"/>
      <c r="Z160" s="286"/>
      <c r="AA160" s="1185"/>
      <c r="AB160" s="19"/>
      <c r="AC160" s="286"/>
      <c r="AD160" s="1185"/>
      <c r="AE160" s="169"/>
      <c r="AF160" s="169"/>
      <c r="AG160" s="169"/>
      <c r="AH160" s="169"/>
      <c r="AI160" s="169"/>
      <c r="AJ160" s="169"/>
      <c r="AK160" s="169"/>
      <c r="AL160" s="169"/>
      <c r="AM160" s="169"/>
      <c r="AN160" s="169"/>
      <c r="AO160" s="169"/>
      <c r="AP160" s="11"/>
      <c r="AQ160" s="11"/>
      <c r="AR160" s="11"/>
      <c r="AS160" s="11"/>
    </row>
    <row r="161" spans="2:45" ht="12.75" customHeight="1">
      <c r="B161" s="73"/>
      <c r="C161" s="801"/>
      <c r="D161" s="84"/>
      <c r="E161" s="466" t="s">
        <v>115</v>
      </c>
      <c r="F161" s="464">
        <v>0.1</v>
      </c>
      <c r="G161" s="465">
        <v>0.1</v>
      </c>
      <c r="H161" s="940" t="s">
        <v>345</v>
      </c>
      <c r="I161" s="948">
        <v>9.5</v>
      </c>
      <c r="J161" s="1545">
        <v>9.5</v>
      </c>
      <c r="K161" s="315" t="s">
        <v>124</v>
      </c>
      <c r="L161" s="397">
        <v>8.89</v>
      </c>
      <c r="M161" s="400">
        <v>6.48</v>
      </c>
      <c r="O161" s="2" t="s">
        <v>252</v>
      </c>
      <c r="U161" s="74"/>
      <c r="V161" s="156"/>
      <c r="W161" s="91"/>
      <c r="Z161" s="286"/>
      <c r="AA161" s="1185"/>
      <c r="AB161" s="19"/>
      <c r="AC161" s="286"/>
      <c r="AD161" s="1185"/>
      <c r="AE161" s="167"/>
      <c r="AF161" s="153"/>
      <c r="AG161" s="169"/>
      <c r="AH161" s="169"/>
      <c r="AI161" s="169"/>
      <c r="AJ161" s="169"/>
      <c r="AK161" s="169"/>
      <c r="AL161" s="169"/>
      <c r="AM161" s="169"/>
      <c r="AN161" s="169"/>
      <c r="AO161" s="169"/>
      <c r="AP161" s="11"/>
      <c r="AQ161" s="11"/>
      <c r="AR161" s="11"/>
      <c r="AS161" s="11"/>
    </row>
    <row r="162" spans="2:45" ht="15" customHeight="1">
      <c r="B162" s="73"/>
      <c r="C162" s="801"/>
      <c r="D162" s="84"/>
      <c r="E162" s="316" t="s">
        <v>67</v>
      </c>
      <c r="F162" s="427">
        <v>1</v>
      </c>
      <c r="G162" s="437">
        <v>1</v>
      </c>
      <c r="H162" s="531" t="s">
        <v>115</v>
      </c>
      <c r="I162" s="783">
        <v>5</v>
      </c>
      <c r="J162" s="513">
        <v>5</v>
      </c>
      <c r="K162" s="315" t="s">
        <v>133</v>
      </c>
      <c r="L162" s="397">
        <v>3.29</v>
      </c>
      <c r="M162" s="400">
        <v>3.29</v>
      </c>
      <c r="Y162" s="93">
        <v>0.6</v>
      </c>
      <c r="Z162" s="1898"/>
      <c r="AA162" s="1899"/>
      <c r="AB162" s="7"/>
      <c r="AC162" s="1898"/>
      <c r="AD162" s="1899"/>
      <c r="AE162" s="167"/>
      <c r="AF162" s="168"/>
      <c r="AG162" s="206"/>
      <c r="AH162" s="169"/>
      <c r="AI162" s="334"/>
      <c r="AJ162" s="334"/>
      <c r="AK162" s="169"/>
      <c r="AL162" s="169"/>
      <c r="AM162" s="169"/>
      <c r="AN162" s="169"/>
      <c r="AO162" s="169"/>
      <c r="AP162" s="11"/>
      <c r="AQ162" s="11"/>
      <c r="AR162" s="11"/>
      <c r="AS162" s="11"/>
    </row>
    <row r="163" spans="2:45" ht="14.25" customHeight="1" thickBot="1">
      <c r="B163" s="73"/>
      <c r="C163" s="801"/>
      <c r="D163" s="84"/>
      <c r="E163" s="430" t="s">
        <v>106</v>
      </c>
      <c r="F163" s="441">
        <v>3.18</v>
      </c>
      <c r="G163" s="442">
        <v>3.18</v>
      </c>
      <c r="H163" s="857"/>
      <c r="I163" s="441"/>
      <c r="J163" s="442"/>
      <c r="K163" s="315" t="s">
        <v>135</v>
      </c>
      <c r="L163" s="397">
        <v>4.8</v>
      </c>
      <c r="M163" s="400">
        <v>4.8</v>
      </c>
      <c r="O163" s="156" t="s">
        <v>352</v>
      </c>
      <c r="S163" s="1043" t="s">
        <v>423</v>
      </c>
      <c r="T163" s="241"/>
      <c r="W163" s="210" t="s">
        <v>424</v>
      </c>
      <c r="X163" s="156" t="s">
        <v>425</v>
      </c>
      <c r="Z163" s="1900"/>
      <c r="AA163" s="1901"/>
      <c r="AB163" s="7"/>
      <c r="AC163" s="1900"/>
      <c r="AD163" s="1901"/>
      <c r="AE163" s="167"/>
      <c r="AF163" s="168"/>
      <c r="AG163" s="206"/>
      <c r="AH163" s="169"/>
      <c r="AI163" s="334"/>
      <c r="AJ163" s="334"/>
      <c r="AK163" s="169"/>
      <c r="AL163" s="169"/>
      <c r="AM163" s="169"/>
      <c r="AN163" s="169"/>
      <c r="AO163" s="169"/>
      <c r="AP163" s="11"/>
      <c r="AQ163" s="11"/>
      <c r="AR163" s="11"/>
      <c r="AS163" s="11"/>
    </row>
    <row r="164" spans="2:45" ht="13.5" customHeight="1" thickBot="1">
      <c r="B164" s="73"/>
      <c r="C164" s="801"/>
      <c r="D164" s="84"/>
      <c r="E164" s="466" t="s">
        <v>108</v>
      </c>
      <c r="F164" s="468">
        <v>0.7</v>
      </c>
      <c r="G164" s="469">
        <v>0.7</v>
      </c>
      <c r="H164" s="1501" t="s">
        <v>556</v>
      </c>
      <c r="I164" s="190"/>
      <c r="J164" s="175"/>
      <c r="K164" s="433" t="s">
        <v>109</v>
      </c>
      <c r="L164" s="1914">
        <v>1E-3</v>
      </c>
      <c r="M164" s="1915">
        <v>1E-3</v>
      </c>
      <c r="Z164" s="286"/>
      <c r="AA164" s="1185"/>
      <c r="AB164" s="19"/>
      <c r="AC164" s="286"/>
      <c r="AD164" s="1185"/>
      <c r="AE164" s="169"/>
      <c r="AF164" s="169"/>
      <c r="AG164" s="169"/>
      <c r="AH164" s="169"/>
      <c r="AI164" s="334"/>
      <c r="AJ164" s="334"/>
      <c r="AK164" s="169"/>
      <c r="AL164" s="169"/>
      <c r="AM164" s="169"/>
      <c r="AN164" s="169"/>
      <c r="AO164" s="169"/>
      <c r="AP164" s="11"/>
      <c r="AQ164" s="11"/>
      <c r="AR164" s="11"/>
      <c r="AS164" s="11"/>
    </row>
    <row r="165" spans="2:45" ht="13.5" customHeight="1" thickBot="1">
      <c r="B165" s="73"/>
      <c r="C165" s="801"/>
      <c r="D165" s="84"/>
      <c r="E165" s="466" t="s">
        <v>109</v>
      </c>
      <c r="F165" s="464">
        <v>8.0000000000000002E-3</v>
      </c>
      <c r="G165" s="465">
        <v>8.0000000000000002E-3</v>
      </c>
      <c r="H165" s="457" t="s">
        <v>150</v>
      </c>
      <c r="I165" s="113" t="s">
        <v>151</v>
      </c>
      <c r="J165" s="222" t="s">
        <v>152</v>
      </c>
      <c r="K165" s="466" t="s">
        <v>108</v>
      </c>
      <c r="L165" s="468">
        <v>0.48</v>
      </c>
      <c r="M165" s="469">
        <v>0.48</v>
      </c>
      <c r="O165" s="1044" t="s">
        <v>426</v>
      </c>
      <c r="S165" s="639"/>
      <c r="T165" s="156" t="s">
        <v>427</v>
      </c>
      <c r="Y165" s="91"/>
      <c r="Z165" s="286"/>
      <c r="AA165" s="1185"/>
      <c r="AB165" s="19"/>
      <c r="AC165" s="286"/>
      <c r="AD165" s="1185"/>
      <c r="AE165" s="348"/>
      <c r="AF165" s="169"/>
      <c r="AG165" s="169"/>
      <c r="AH165" s="169"/>
      <c r="AI165" s="163"/>
      <c r="AJ165" s="163"/>
      <c r="AK165" s="169"/>
      <c r="AL165" s="169"/>
      <c r="AM165" s="169"/>
      <c r="AN165" s="169"/>
      <c r="AO165" s="169"/>
      <c r="AP165" s="11"/>
      <c r="AQ165" s="11"/>
      <c r="AR165" s="11"/>
      <c r="AS165" s="11"/>
    </row>
    <row r="166" spans="2:45" ht="12.75" customHeight="1" thickBot="1">
      <c r="B166" s="73"/>
      <c r="C166" s="801"/>
      <c r="D166" s="84"/>
      <c r="E166" s="430" t="s">
        <v>105</v>
      </c>
      <c r="F166" s="427">
        <v>160</v>
      </c>
      <c r="G166" s="437">
        <v>160</v>
      </c>
      <c r="H166" s="204" t="s">
        <v>111</v>
      </c>
      <c r="I166" s="205">
        <v>15</v>
      </c>
      <c r="J166" s="216">
        <v>15</v>
      </c>
      <c r="K166" s="191" t="s">
        <v>62</v>
      </c>
      <c r="L166" s="1916"/>
      <c r="M166" s="175"/>
      <c r="Z166" s="286"/>
      <c r="AA166" s="1185"/>
      <c r="AB166" s="19"/>
      <c r="AC166" s="286"/>
      <c r="AD166" s="1185"/>
      <c r="AE166" s="266"/>
      <c r="AF166" s="336"/>
      <c r="AG166" s="366"/>
      <c r="AH166" s="169"/>
      <c r="AI166" s="169"/>
      <c r="AJ166" s="169"/>
      <c r="AK166" s="169"/>
      <c r="AL166" s="169"/>
      <c r="AM166" s="169"/>
      <c r="AN166" s="169"/>
      <c r="AO166" s="169"/>
      <c r="AP166" s="11"/>
      <c r="AQ166" s="11"/>
      <c r="AR166" s="11"/>
      <c r="AS166" s="11"/>
    </row>
    <row r="167" spans="2:45" ht="14.25" customHeight="1" thickBot="1">
      <c r="B167" s="73"/>
      <c r="C167" s="801"/>
      <c r="D167" s="84"/>
      <c r="E167" s="430" t="s">
        <v>124</v>
      </c>
      <c r="F167" s="427">
        <v>2.54</v>
      </c>
      <c r="G167" s="437">
        <v>2.54</v>
      </c>
      <c r="H167" s="315" t="s">
        <v>67</v>
      </c>
      <c r="I167" s="427">
        <v>10</v>
      </c>
      <c r="J167" s="437">
        <v>10</v>
      </c>
      <c r="K167" s="457" t="s">
        <v>150</v>
      </c>
      <c r="L167" s="113" t="s">
        <v>151</v>
      </c>
      <c r="M167" s="772" t="s">
        <v>152</v>
      </c>
      <c r="Z167" s="286"/>
      <c r="AA167" s="1185"/>
      <c r="AB167" s="19"/>
      <c r="AC167" s="286"/>
      <c r="AD167" s="1185"/>
      <c r="AE167" s="167"/>
      <c r="AF167" s="168"/>
      <c r="AG167" s="206"/>
      <c r="AH167" s="169"/>
      <c r="AI167" s="169"/>
      <c r="AJ167" s="169"/>
      <c r="AK167" s="169"/>
      <c r="AL167" s="169"/>
      <c r="AM167" s="169"/>
      <c r="AN167" s="169"/>
      <c r="AO167" s="169"/>
      <c r="AP167" s="11"/>
      <c r="AQ167" s="11"/>
      <c r="AR167" s="11"/>
      <c r="AS167" s="11"/>
    </row>
    <row r="168" spans="2:45" ht="14.25" customHeight="1" thickBot="1">
      <c r="B168" s="73"/>
      <c r="C168" s="801"/>
      <c r="D168" s="84"/>
      <c r="E168" s="73"/>
      <c r="F168" s="11"/>
      <c r="G168" s="84"/>
      <c r="H168" s="315" t="s">
        <v>116</v>
      </c>
      <c r="I168" s="427">
        <v>0.2</v>
      </c>
      <c r="J168" s="437">
        <v>0.2</v>
      </c>
      <c r="K168" s="115" t="s">
        <v>298</v>
      </c>
      <c r="L168" s="208">
        <v>59</v>
      </c>
      <c r="M168" s="224">
        <v>50</v>
      </c>
      <c r="O168" s="1096" t="s">
        <v>224</v>
      </c>
      <c r="P168" s="1046"/>
      <c r="Q168" s="1046"/>
      <c r="R168" s="456"/>
      <c r="S168" s="47"/>
      <c r="T168" s="47"/>
      <c r="U168" s="47"/>
      <c r="V168" s="47"/>
      <c r="W168" s="47"/>
      <c r="X168" s="47"/>
      <c r="Y168" s="58"/>
      <c r="Z168" s="1898"/>
      <c r="AA168" s="1899"/>
      <c r="AB168" s="7"/>
      <c r="AC168" s="1898"/>
      <c r="AD168" s="1899"/>
      <c r="AE168" s="167"/>
      <c r="AF168" s="162"/>
      <c r="AG168" s="232"/>
      <c r="AH168" s="169"/>
      <c r="AI168" s="169"/>
      <c r="AJ168" s="169"/>
      <c r="AK168" s="169"/>
      <c r="AL168" s="169"/>
      <c r="AM168" s="169"/>
      <c r="AN168" s="169"/>
      <c r="AO168" s="169"/>
      <c r="AP168" s="11"/>
      <c r="AQ168" s="11"/>
      <c r="AR168" s="11"/>
      <c r="AS168" s="11"/>
    </row>
    <row r="169" spans="2:45" ht="15" customHeight="1" thickBot="1">
      <c r="B169" s="67"/>
      <c r="C169" s="920"/>
      <c r="D169" s="87"/>
      <c r="E169" s="67"/>
      <c r="F169" s="35"/>
      <c r="G169" s="87"/>
      <c r="H169" s="333" t="s">
        <v>105</v>
      </c>
      <c r="I169" s="474">
        <v>200</v>
      </c>
      <c r="J169" s="448">
        <v>200</v>
      </c>
      <c r="K169" s="67"/>
      <c r="L169" s="35"/>
      <c r="M169" s="87"/>
      <c r="O169" s="1050" t="s">
        <v>150</v>
      </c>
      <c r="P169" s="1138" t="s">
        <v>151</v>
      </c>
      <c r="Q169" s="1075" t="s">
        <v>152</v>
      </c>
      <c r="R169" s="81"/>
      <c r="S169" s="1050" t="s">
        <v>150</v>
      </c>
      <c r="T169" s="1050" t="s">
        <v>151</v>
      </c>
      <c r="U169" s="1051" t="s">
        <v>152</v>
      </c>
      <c r="V169" s="81"/>
      <c r="W169" s="1050" t="s">
        <v>150</v>
      </c>
      <c r="X169" s="1050" t="s">
        <v>151</v>
      </c>
      <c r="Y169" s="1051" t="s">
        <v>152</v>
      </c>
      <c r="Z169" s="1900"/>
      <c r="AA169" s="1901"/>
      <c r="AB169" s="7"/>
      <c r="AC169" s="1900"/>
      <c r="AD169" s="1901"/>
      <c r="AI169" s="169"/>
      <c r="AJ169" s="169"/>
      <c r="AK169" s="169"/>
      <c r="AL169" s="169"/>
      <c r="AM169" s="169"/>
      <c r="AN169" s="169"/>
      <c r="AO169" s="169"/>
      <c r="AP169" s="11"/>
      <c r="AQ169" s="11"/>
      <c r="AR169" s="11"/>
      <c r="AS169" s="11"/>
    </row>
    <row r="170" spans="2:45" ht="15" customHeight="1">
      <c r="O170" s="1052" t="s">
        <v>247</v>
      </c>
      <c r="P170" s="1053">
        <f>D193</f>
        <v>30</v>
      </c>
      <c r="Q170" s="1164">
        <f>D193</f>
        <v>30</v>
      </c>
      <c r="R170" s="11"/>
      <c r="S170" s="914" t="s">
        <v>262</v>
      </c>
      <c r="T170" s="1069">
        <f>L182</f>
        <v>10.34</v>
      </c>
      <c r="U170" s="1055">
        <f>M182</f>
        <v>10</v>
      </c>
      <c r="V170" s="11"/>
      <c r="W170" s="1092" t="s">
        <v>428</v>
      </c>
      <c r="X170" s="158"/>
      <c r="Y170" s="161"/>
      <c r="Z170" s="286"/>
      <c r="AA170" s="1185"/>
      <c r="AB170" s="19"/>
      <c r="AC170" s="286"/>
      <c r="AD170" s="1185"/>
      <c r="AI170" s="169"/>
      <c r="AJ170" s="169"/>
      <c r="AK170" s="169"/>
      <c r="AL170" s="169"/>
      <c r="AM170" s="169"/>
      <c r="AN170" s="169"/>
      <c r="AO170" s="169"/>
      <c r="AP170" s="11"/>
      <c r="AQ170" s="11"/>
      <c r="AR170" s="11"/>
      <c r="AS170" s="11"/>
    </row>
    <row r="171" spans="2:45" ht="15" customHeight="1">
      <c r="C171" s="197"/>
      <c r="O171" s="1057" t="s">
        <v>246</v>
      </c>
      <c r="P171" s="1058">
        <f>I188+D192</f>
        <v>42.6</v>
      </c>
      <c r="Q171" s="1172">
        <f>J188+D192</f>
        <v>42.6</v>
      </c>
      <c r="R171" s="11"/>
      <c r="S171" s="406" t="s">
        <v>87</v>
      </c>
      <c r="T171" s="1058">
        <f>F185</f>
        <v>5.4</v>
      </c>
      <c r="U171" s="1055">
        <f>G185</f>
        <v>5.4</v>
      </c>
      <c r="V171" s="11"/>
      <c r="W171" s="585" t="s">
        <v>450</v>
      </c>
      <c r="X171" s="1058">
        <f>F195</f>
        <v>38.340000000000003</v>
      </c>
      <c r="Y171" s="1173">
        <f>G195</f>
        <v>25</v>
      </c>
      <c r="Z171" s="286"/>
      <c r="AA171" s="1185"/>
      <c r="AB171" s="19"/>
      <c r="AC171" s="286"/>
      <c r="AD171" s="1185"/>
      <c r="AE171" s="169"/>
      <c r="AF171" s="169"/>
      <c r="AG171" s="169"/>
      <c r="AH171" s="169"/>
      <c r="AI171" s="169"/>
      <c r="AJ171" s="169"/>
      <c r="AK171" s="169"/>
      <c r="AL171" s="169"/>
      <c r="AM171" s="169"/>
      <c r="AN171" s="169"/>
      <c r="AO171" s="169"/>
      <c r="AP171" s="11"/>
      <c r="AQ171" s="11"/>
      <c r="AR171" s="11"/>
      <c r="AS171" s="11"/>
    </row>
    <row r="172" spans="2:45" ht="18" customHeight="1">
      <c r="B172" s="1"/>
      <c r="C172" s="197"/>
      <c r="F172" s="210" t="s">
        <v>379</v>
      </c>
      <c r="J172" s="156" t="s">
        <v>352</v>
      </c>
      <c r="L172" s="2"/>
      <c r="O172" s="1057" t="s">
        <v>102</v>
      </c>
      <c r="P172" s="1058">
        <f>I178+I179+L187</f>
        <v>27.79</v>
      </c>
      <c r="Q172" s="1164">
        <f>M187+J178+J179</f>
        <v>27.79</v>
      </c>
      <c r="R172" s="11"/>
      <c r="S172" s="406" t="s">
        <v>106</v>
      </c>
      <c r="T172" s="1058">
        <f>F183+I199+L179+L183+L191+F199</f>
        <v>24.490000000000002</v>
      </c>
      <c r="U172" s="1055">
        <f>G199+M191+J199+M183+M179+G183</f>
        <v>24.490000000000002</v>
      </c>
      <c r="V172" s="11"/>
      <c r="W172" s="585" t="s">
        <v>306</v>
      </c>
      <c r="X172" s="1078">
        <f>L198</f>
        <v>67.150000000000006</v>
      </c>
      <c r="Y172" s="1231">
        <f>M198</f>
        <v>53.7</v>
      </c>
      <c r="Z172" s="286"/>
      <c r="AA172" s="1185"/>
      <c r="AB172" s="19"/>
      <c r="AC172" s="286"/>
      <c r="AD172" s="1185"/>
      <c r="AE172" s="169"/>
      <c r="AF172" s="169"/>
      <c r="AG172" s="169"/>
      <c r="AH172" s="169"/>
      <c r="AI172" s="169"/>
      <c r="AJ172" s="169"/>
      <c r="AK172" s="169"/>
      <c r="AL172" s="169"/>
      <c r="AM172" s="169"/>
      <c r="AN172" s="169"/>
      <c r="AO172" s="169"/>
    </row>
    <row r="173" spans="2:45" ht="14.25" customHeight="1" thickBot="1">
      <c r="B173" s="2" t="s">
        <v>252</v>
      </c>
      <c r="C173" s="197"/>
      <c r="K173" s="156" t="s">
        <v>286</v>
      </c>
      <c r="O173" s="1057" t="s">
        <v>123</v>
      </c>
      <c r="P173" s="1079">
        <f>F180</f>
        <v>8.1</v>
      </c>
      <c r="Q173" s="1164">
        <f>G180</f>
        <v>8.1</v>
      </c>
      <c r="R173" s="11"/>
      <c r="S173" s="914" t="s">
        <v>115</v>
      </c>
      <c r="T173" s="1058">
        <f>I193+L202</f>
        <v>6.1</v>
      </c>
      <c r="U173" s="1055">
        <f>J193+M202</f>
        <v>6.1</v>
      </c>
      <c r="V173" s="11"/>
      <c r="W173" s="585" t="s">
        <v>135</v>
      </c>
      <c r="X173" s="1058">
        <f>L189+L201</f>
        <v>7.5600000000000005</v>
      </c>
      <c r="Y173" s="1174">
        <f>M189+M201</f>
        <v>7.5600000000000005</v>
      </c>
      <c r="Z173" s="286"/>
      <c r="AA173" s="1185"/>
      <c r="AB173" s="19"/>
      <c r="AC173" s="286"/>
      <c r="AD173" s="1185"/>
      <c r="AE173" s="356"/>
      <c r="AF173" s="169"/>
      <c r="AG173" s="155"/>
      <c r="AH173" s="169"/>
      <c r="AI173" s="169"/>
      <c r="AJ173" s="169"/>
      <c r="AK173" s="169"/>
      <c r="AL173" s="169"/>
      <c r="AM173" s="169"/>
      <c r="AN173" s="169"/>
      <c r="AO173" s="169"/>
    </row>
    <row r="174" spans="2:45" ht="15" customHeight="1">
      <c r="B174" s="788" t="s">
        <v>2</v>
      </c>
      <c r="C174" s="789" t="s">
        <v>3</v>
      </c>
      <c r="D174" s="790" t="s">
        <v>4</v>
      </c>
      <c r="E174" s="412" t="s">
        <v>79</v>
      </c>
      <c r="F174" s="176"/>
      <c r="G174" s="176"/>
      <c r="H174" s="176"/>
      <c r="I174" s="176"/>
      <c r="J174" s="176"/>
      <c r="K174" s="176"/>
      <c r="L174" s="176"/>
      <c r="M174" s="386"/>
      <c r="O174" s="1057" t="s">
        <v>61</v>
      </c>
      <c r="P174" s="1079">
        <f>F196+I198</f>
        <v>170.74</v>
      </c>
      <c r="Q174" s="1175">
        <f>G196+J198</f>
        <v>128</v>
      </c>
      <c r="R174" s="11"/>
      <c r="S174" s="1062" t="s">
        <v>430</v>
      </c>
      <c r="T174" s="1150">
        <f>X184</f>
        <v>0.19850000000000001</v>
      </c>
      <c r="U174" s="1060">
        <f>J191+G182+M180</f>
        <v>7.94</v>
      </c>
      <c r="V174" s="11"/>
      <c r="W174" s="1061" t="s">
        <v>431</v>
      </c>
      <c r="X174" s="1078">
        <f>L199</f>
        <v>13.75</v>
      </c>
      <c r="Y174" s="1232">
        <f>M199</f>
        <v>11</v>
      </c>
      <c r="Z174" s="1898"/>
      <c r="AA174" s="1899"/>
      <c r="AB174" s="7"/>
      <c r="AC174" s="1898"/>
      <c r="AD174" s="1899"/>
      <c r="AE174" s="198"/>
      <c r="AF174" s="169"/>
      <c r="AG174" s="167"/>
      <c r="AH174" s="169"/>
      <c r="AI174" s="169"/>
      <c r="AJ174" s="169"/>
      <c r="AK174" s="169"/>
      <c r="AL174" s="169"/>
      <c r="AM174" s="169"/>
      <c r="AN174" s="169"/>
      <c r="AO174" s="169"/>
    </row>
    <row r="175" spans="2:45" ht="14.25" customHeight="1" thickBot="1">
      <c r="B175" s="791" t="s">
        <v>5</v>
      </c>
      <c r="C175" s="146"/>
      <c r="D175" s="792" t="s">
        <v>80</v>
      </c>
      <c r="E175" s="166"/>
      <c r="F175" s="387"/>
      <c r="G175" s="387"/>
      <c r="H175" s="169"/>
      <c r="I175" s="169"/>
      <c r="J175" s="169"/>
      <c r="K175" s="169"/>
      <c r="L175" s="169"/>
      <c r="M175" s="164"/>
      <c r="O175" s="1052" t="s">
        <v>248</v>
      </c>
      <c r="P175" s="1064">
        <f>X177</f>
        <v>178.82000000000002</v>
      </c>
      <c r="Q175" s="1175">
        <f>Y177</f>
        <v>139.10500000000002</v>
      </c>
      <c r="R175" s="11"/>
      <c r="S175" s="406" t="s">
        <v>67</v>
      </c>
      <c r="T175" s="1078">
        <f>F181+F191+I182</f>
        <v>16.059999999999999</v>
      </c>
      <c r="U175" s="1065">
        <f>G191+J182+G181</f>
        <v>16.060000000000002</v>
      </c>
      <c r="V175" s="11"/>
      <c r="W175" s="1061" t="s">
        <v>112</v>
      </c>
      <c r="X175" s="1058">
        <f>F198+I190+L190+L200</f>
        <v>35.18</v>
      </c>
      <c r="Y175" s="1176">
        <f>G198+J190+M190+M200</f>
        <v>28.375</v>
      </c>
      <c r="Z175" s="1900"/>
      <c r="AA175" s="1901"/>
      <c r="AB175" s="7"/>
      <c r="AC175" s="1900"/>
      <c r="AD175" s="1901"/>
      <c r="AE175" s="198"/>
      <c r="AF175" s="169"/>
      <c r="AG175" s="167"/>
      <c r="AH175" s="169"/>
      <c r="AI175" s="169"/>
      <c r="AJ175" s="169"/>
      <c r="AK175" s="169"/>
      <c r="AL175" s="169"/>
      <c r="AM175" s="169"/>
      <c r="AN175" s="169"/>
      <c r="AO175" s="169"/>
    </row>
    <row r="176" spans="2:45" ht="15" customHeight="1" thickBot="1">
      <c r="B176" s="1483" t="s">
        <v>575</v>
      </c>
      <c r="C176" s="793"/>
      <c r="D176" s="794"/>
      <c r="E176" s="1758" t="s">
        <v>117</v>
      </c>
      <c r="F176" s="81"/>
      <c r="G176" s="64"/>
      <c r="H176" s="47"/>
      <c r="I176" s="275" t="s">
        <v>231</v>
      </c>
      <c r="J176" s="196"/>
      <c r="K176" s="47"/>
      <c r="L176" s="47"/>
      <c r="M176" s="58"/>
      <c r="O176" s="1052" t="s">
        <v>451</v>
      </c>
      <c r="P176" s="1058">
        <f>D182</f>
        <v>100</v>
      </c>
      <c r="Q176" s="1164">
        <f>D182</f>
        <v>100</v>
      </c>
      <c r="R176" s="11"/>
      <c r="S176" s="406" t="s">
        <v>214</v>
      </c>
      <c r="T176" s="1058">
        <f>F189</f>
        <v>5</v>
      </c>
      <c r="U176" s="1055">
        <f>G189</f>
        <v>5</v>
      </c>
      <c r="V176" s="11"/>
      <c r="W176" s="1061" t="s">
        <v>88</v>
      </c>
      <c r="X176" s="1058">
        <f>F197+L192</f>
        <v>16.84</v>
      </c>
      <c r="Y176" s="1174">
        <f>G197+M192</f>
        <v>13.469999999999999</v>
      </c>
      <c r="Z176" s="235"/>
      <c r="AA176" s="357"/>
      <c r="AB176" s="1180"/>
      <c r="AC176" s="198"/>
      <c r="AD176" s="169"/>
      <c r="AE176" s="198"/>
      <c r="AF176" s="169"/>
      <c r="AG176" s="167"/>
      <c r="AH176" s="169"/>
      <c r="AI176" s="169"/>
      <c r="AJ176" s="169"/>
      <c r="AK176" s="169"/>
      <c r="AL176" s="169"/>
      <c r="AM176" s="169"/>
      <c r="AN176" s="169"/>
      <c r="AO176" s="169"/>
    </row>
    <row r="177" spans="2:41" ht="15" thickBot="1">
      <c r="B177" s="100"/>
      <c r="C177" s="273" t="s">
        <v>346</v>
      </c>
      <c r="D177" s="64"/>
      <c r="E177" s="97" t="s">
        <v>690</v>
      </c>
      <c r="F177" s="35"/>
      <c r="G177" s="87"/>
      <c r="H177" s="798" t="s">
        <v>150</v>
      </c>
      <c r="I177" s="261" t="s">
        <v>151</v>
      </c>
      <c r="J177" s="262" t="s">
        <v>152</v>
      </c>
      <c r="K177" s="795" t="s">
        <v>150</v>
      </c>
      <c r="L177" s="261" t="s">
        <v>151</v>
      </c>
      <c r="M177" s="262" t="s">
        <v>152</v>
      </c>
      <c r="O177" s="1121" t="s">
        <v>432</v>
      </c>
      <c r="P177" s="1053">
        <f>D191</f>
        <v>200</v>
      </c>
      <c r="Q177" s="1164">
        <f>D191</f>
        <v>200</v>
      </c>
      <c r="R177" s="11"/>
      <c r="S177" s="406" t="s">
        <v>344</v>
      </c>
      <c r="T177" s="1058">
        <f>I180</f>
        <v>1</v>
      </c>
      <c r="U177" s="1055">
        <f>J180</f>
        <v>1</v>
      </c>
      <c r="V177" s="11"/>
      <c r="W177" s="1070" t="s">
        <v>433</v>
      </c>
      <c r="X177" s="1128">
        <f>SUM(X171:X176)</f>
        <v>178.82000000000002</v>
      </c>
      <c r="Y177" s="1129">
        <f>SUM(Y171:Y176)</f>
        <v>139.10500000000002</v>
      </c>
      <c r="Z177" s="169"/>
      <c r="AA177" s="357"/>
      <c r="AB177" s="169"/>
      <c r="AC177" s="198"/>
      <c r="AD177" s="169"/>
      <c r="AE177" s="198"/>
      <c r="AF177" s="169"/>
      <c r="AG177" s="163"/>
      <c r="AH177" s="169"/>
      <c r="AI177" s="169"/>
      <c r="AJ177" s="169"/>
      <c r="AK177" s="169"/>
      <c r="AL177" s="169"/>
      <c r="AM177" s="169"/>
      <c r="AN177" s="169"/>
      <c r="AO177" s="169"/>
    </row>
    <row r="178" spans="2:41" ht="12.75" customHeight="1" thickBot="1">
      <c r="B178" s="421" t="s">
        <v>119</v>
      </c>
      <c r="C178" s="487" t="s">
        <v>636</v>
      </c>
      <c r="D178" s="1507" t="s">
        <v>559</v>
      </c>
      <c r="E178" s="260" t="s">
        <v>150</v>
      </c>
      <c r="F178" s="261" t="s">
        <v>151</v>
      </c>
      <c r="G178" s="262" t="s">
        <v>152</v>
      </c>
      <c r="H178" s="207" t="s">
        <v>102</v>
      </c>
      <c r="I178" s="208">
        <v>26.7</v>
      </c>
      <c r="J178" s="236">
        <v>26.7</v>
      </c>
      <c r="K178" s="759" t="s">
        <v>108</v>
      </c>
      <c r="L178" s="480">
        <v>0.26</v>
      </c>
      <c r="M178" s="891">
        <v>0.26</v>
      </c>
      <c r="O178" s="1057" t="s">
        <v>437</v>
      </c>
      <c r="P178" s="1079">
        <f>I187</f>
        <v>116.56</v>
      </c>
      <c r="Q178" s="1203">
        <f>J187</f>
        <v>81.680000000000007</v>
      </c>
      <c r="R178" s="11"/>
      <c r="S178" s="406" t="s">
        <v>71</v>
      </c>
      <c r="T178" s="1058">
        <f>F200+L178+L194</f>
        <v>0.81</v>
      </c>
      <c r="U178" s="1055">
        <f>G200+M194+M178</f>
        <v>0.81</v>
      </c>
      <c r="V178" s="11"/>
      <c r="Z178" s="360"/>
      <c r="AA178" s="357"/>
      <c r="AB178" s="169"/>
      <c r="AC178" s="198"/>
      <c r="AD178" s="1179"/>
      <c r="AE178" s="198"/>
      <c r="AF178" s="169"/>
      <c r="AG178" s="163"/>
      <c r="AH178" s="169"/>
      <c r="AI178" s="169"/>
      <c r="AJ178" s="169"/>
      <c r="AK178" s="169"/>
      <c r="AL178" s="169"/>
      <c r="AM178" s="169"/>
      <c r="AN178" s="169"/>
      <c r="AO178" s="169"/>
    </row>
    <row r="179" spans="2:41" ht="15" customHeight="1">
      <c r="B179" s="631"/>
      <c r="C179" s="668" t="s">
        <v>689</v>
      </c>
      <c r="D179" s="597"/>
      <c r="E179" s="204" t="s">
        <v>120</v>
      </c>
      <c r="F179" s="205">
        <v>127.72</v>
      </c>
      <c r="G179" s="1510">
        <v>125</v>
      </c>
      <c r="H179" s="317" t="s">
        <v>343</v>
      </c>
      <c r="I179" s="473">
        <v>0.69</v>
      </c>
      <c r="J179" s="472">
        <v>0.69</v>
      </c>
      <c r="K179" s="445" t="s">
        <v>89</v>
      </c>
      <c r="L179" s="427">
        <v>0.49</v>
      </c>
      <c r="M179" s="428">
        <v>0.49</v>
      </c>
      <c r="O179" s="1057" t="s">
        <v>78</v>
      </c>
      <c r="P179" s="1079">
        <f>I181+I200+I189+F190</f>
        <v>229.47</v>
      </c>
      <c r="Q179" s="1186">
        <f>J200+J189+J181+G186+G190</f>
        <v>253.47</v>
      </c>
      <c r="R179" s="11"/>
      <c r="S179" s="406" t="s">
        <v>435</v>
      </c>
      <c r="T179" s="1058">
        <f>F201+L193</f>
        <v>2.8000000000000001E-2</v>
      </c>
      <c r="U179" s="1055">
        <f>G201+M193</f>
        <v>2.8000000000000001E-2</v>
      </c>
      <c r="V179" s="11"/>
      <c r="W179" s="11"/>
      <c r="X179" s="11"/>
      <c r="Y179" s="84"/>
      <c r="Z179" s="169"/>
      <c r="AA179" s="357"/>
      <c r="AB179" s="169"/>
      <c r="AC179" s="163"/>
      <c r="AD179" s="169"/>
      <c r="AE179" s="198"/>
      <c r="AF179" s="169"/>
      <c r="AG179" s="163"/>
      <c r="AH179" s="169"/>
      <c r="AI179" s="169"/>
      <c r="AJ179" s="169"/>
      <c r="AK179" s="169"/>
      <c r="AL179" s="169"/>
      <c r="AM179" s="169"/>
      <c r="AN179" s="169"/>
      <c r="AO179" s="169"/>
    </row>
    <row r="180" spans="2:41" ht="15.75" customHeight="1">
      <c r="B180" s="504" t="s">
        <v>189</v>
      </c>
      <c r="C180" s="409" t="s">
        <v>188</v>
      </c>
      <c r="D180" s="488">
        <v>200</v>
      </c>
      <c r="E180" s="315" t="s">
        <v>123</v>
      </c>
      <c r="F180" s="427">
        <v>8.1</v>
      </c>
      <c r="G180" s="535">
        <v>8.1</v>
      </c>
      <c r="H180" s="317" t="s">
        <v>344</v>
      </c>
      <c r="I180" s="473">
        <v>1</v>
      </c>
      <c r="J180" s="587">
        <v>1</v>
      </c>
      <c r="K180" s="440" t="s">
        <v>366</v>
      </c>
      <c r="L180" s="467" t="s">
        <v>752</v>
      </c>
      <c r="M180" s="437">
        <v>0.24</v>
      </c>
      <c r="O180" s="1201" t="s">
        <v>373</v>
      </c>
      <c r="P180" s="1079">
        <f>F186</f>
        <v>25</v>
      </c>
      <c r="Q180" s="1164"/>
      <c r="R180" s="11"/>
      <c r="S180" s="409" t="s">
        <v>140</v>
      </c>
      <c r="T180" s="1204">
        <f>F184+I192</f>
        <v>15.4</v>
      </c>
      <c r="U180" s="1055">
        <f>J192+G184</f>
        <v>15.4</v>
      </c>
      <c r="V180" s="11"/>
      <c r="W180" s="1132" t="s">
        <v>438</v>
      </c>
      <c r="X180" s="1132" t="s">
        <v>439</v>
      </c>
      <c r="Y180" s="1133" t="s">
        <v>440</v>
      </c>
      <c r="Z180" s="169"/>
      <c r="AA180" s="357"/>
      <c r="AB180" s="169"/>
      <c r="AC180" s="198"/>
      <c r="AD180" s="169"/>
      <c r="AE180" s="198"/>
      <c r="AF180" s="169"/>
      <c r="AG180" s="163"/>
      <c r="AH180" s="169"/>
      <c r="AI180" s="169"/>
      <c r="AJ180" s="169"/>
      <c r="AK180" s="169"/>
      <c r="AL180" s="169"/>
      <c r="AM180" s="169"/>
      <c r="AN180" s="169"/>
      <c r="AO180" s="169"/>
    </row>
    <row r="181" spans="2:41" ht="15" customHeight="1">
      <c r="B181" s="514" t="s">
        <v>574</v>
      </c>
      <c r="C181" s="473" t="s">
        <v>235</v>
      </c>
      <c r="D181" s="495">
        <v>50</v>
      </c>
      <c r="E181" s="315" t="s">
        <v>114</v>
      </c>
      <c r="F181" s="1511">
        <v>10</v>
      </c>
      <c r="G181" s="1512">
        <v>10</v>
      </c>
      <c r="H181" s="317" t="s">
        <v>104</v>
      </c>
      <c r="I181" s="473">
        <v>10.07</v>
      </c>
      <c r="J181" s="472">
        <v>10.07</v>
      </c>
      <c r="K181" s="574" t="s">
        <v>380</v>
      </c>
      <c r="L181" s="698"/>
      <c r="M181" s="588"/>
      <c r="O181" s="1052" t="s">
        <v>468</v>
      </c>
      <c r="P181" s="1058">
        <f>F179</f>
        <v>127.72</v>
      </c>
      <c r="Q181" s="1055">
        <f>G179</f>
        <v>125</v>
      </c>
      <c r="R181" s="11"/>
      <c r="S181" s="11"/>
      <c r="T181" s="11"/>
      <c r="U181" s="11"/>
      <c r="V181" s="11"/>
      <c r="W181" s="585" t="s">
        <v>469</v>
      </c>
      <c r="X181" s="1087">
        <f>Y181/1000/0.04</f>
        <v>0.13500000000000001</v>
      </c>
      <c r="Y181" s="1229">
        <f>G182</f>
        <v>5.4</v>
      </c>
      <c r="Z181" s="169"/>
      <c r="AA181" s="357"/>
      <c r="AB181" s="1182"/>
      <c r="AC181" s="198"/>
      <c r="AD181" s="169"/>
      <c r="AE181" s="198"/>
      <c r="AF181" s="169"/>
      <c r="AG181" s="163"/>
      <c r="AH181" s="169"/>
      <c r="AI181" s="169"/>
      <c r="AJ181" s="169"/>
      <c r="AK181" s="169"/>
      <c r="AL181" s="169"/>
      <c r="AM181" s="169"/>
      <c r="AN181" s="169"/>
      <c r="AO181" s="169"/>
    </row>
    <row r="182" spans="2:41" ht="15.75" customHeight="1">
      <c r="B182" s="460" t="s">
        <v>13</v>
      </c>
      <c r="C182" s="409" t="s">
        <v>549</v>
      </c>
      <c r="D182" s="488">
        <v>100</v>
      </c>
      <c r="E182" s="315" t="s">
        <v>255</v>
      </c>
      <c r="F182" s="1513" t="s">
        <v>562</v>
      </c>
      <c r="G182" s="1514">
        <v>5.4</v>
      </c>
      <c r="H182" s="430" t="s">
        <v>67</v>
      </c>
      <c r="I182" s="473">
        <v>1.06</v>
      </c>
      <c r="J182" s="587">
        <v>1.06</v>
      </c>
      <c r="K182" s="482" t="s">
        <v>262</v>
      </c>
      <c r="L182" s="473">
        <v>10.34</v>
      </c>
      <c r="M182" s="443">
        <v>10</v>
      </c>
      <c r="O182" s="73"/>
      <c r="P182" s="11"/>
      <c r="Q182" s="11"/>
      <c r="R182" s="11"/>
      <c r="S182" s="11"/>
      <c r="T182" s="11"/>
      <c r="U182" s="11"/>
      <c r="V182" s="11"/>
      <c r="W182" s="585" t="s">
        <v>470</v>
      </c>
      <c r="X182" s="1087">
        <f>Y182/1000/0.04</f>
        <v>5.7499999999999996E-2</v>
      </c>
      <c r="Y182" s="1227">
        <f>J191</f>
        <v>2.2999999999999998</v>
      </c>
      <c r="Z182" s="169"/>
      <c r="AA182" s="357"/>
      <c r="AB182" s="169"/>
      <c r="AC182" s="350"/>
      <c r="AD182" s="1179"/>
      <c r="AE182" s="163"/>
      <c r="AF182" s="1179"/>
      <c r="AG182" s="163"/>
      <c r="AH182" s="169"/>
      <c r="AI182" s="169"/>
      <c r="AJ182" s="169"/>
      <c r="AK182" s="169"/>
      <c r="AL182" s="169"/>
      <c r="AM182" s="169"/>
      <c r="AN182" s="169"/>
      <c r="AO182" s="169"/>
    </row>
    <row r="183" spans="2:41">
      <c r="B183" s="73"/>
      <c r="C183" s="179"/>
      <c r="D183" s="84"/>
      <c r="E183" s="430" t="s">
        <v>106</v>
      </c>
      <c r="F183" s="276">
        <v>5.4</v>
      </c>
      <c r="G183" s="1515">
        <v>5.4</v>
      </c>
      <c r="H183" s="73"/>
      <c r="I183" s="11"/>
      <c r="J183" s="169"/>
      <c r="K183" s="482" t="s">
        <v>106</v>
      </c>
      <c r="L183" s="473">
        <v>10</v>
      </c>
      <c r="M183" s="443">
        <v>10</v>
      </c>
      <c r="O183" s="73"/>
      <c r="P183" s="11"/>
      <c r="Q183" s="11"/>
      <c r="R183" s="11"/>
      <c r="S183" s="11"/>
      <c r="T183" s="11"/>
      <c r="U183" s="11"/>
      <c r="V183" s="11"/>
      <c r="W183" s="445" t="s">
        <v>471</v>
      </c>
      <c r="X183" s="1087">
        <f>Y183/1000/0.04</f>
        <v>5.9999999999999993E-3</v>
      </c>
      <c r="Y183" s="1227">
        <f>M180</f>
        <v>0.24</v>
      </c>
      <c r="Z183" s="169"/>
      <c r="AA183" s="357"/>
      <c r="AB183" s="169"/>
      <c r="AC183" s="198"/>
      <c r="AD183" s="169"/>
      <c r="AE183" s="198"/>
      <c r="AF183" s="169"/>
      <c r="AG183" s="163"/>
      <c r="AH183" s="169"/>
      <c r="AI183" s="169"/>
      <c r="AJ183" s="169"/>
      <c r="AK183" s="169"/>
      <c r="AL183" s="169"/>
      <c r="AM183" s="169"/>
      <c r="AN183" s="169"/>
      <c r="AO183" s="169"/>
    </row>
    <row r="184" spans="2:41" ht="12.75" customHeight="1" thickBot="1">
      <c r="B184" s="73"/>
      <c r="C184" s="179"/>
      <c r="D184" s="84"/>
      <c r="E184" s="315" t="s">
        <v>121</v>
      </c>
      <c r="F184" s="473">
        <v>5.4</v>
      </c>
      <c r="G184" s="472">
        <v>5.4</v>
      </c>
      <c r="H184" s="73"/>
      <c r="I184" s="11"/>
      <c r="J184" s="11"/>
      <c r="K184" s="890"/>
      <c r="L184" s="336"/>
      <c r="M184" s="265"/>
      <c r="O184" s="67"/>
      <c r="P184" s="35"/>
      <c r="Q184" s="35"/>
      <c r="R184" s="35"/>
      <c r="S184" s="35"/>
      <c r="T184" s="35"/>
      <c r="U184" s="35"/>
      <c r="V184" s="35"/>
      <c r="W184" s="1089" t="s">
        <v>441</v>
      </c>
      <c r="X184" s="1230">
        <f>SUM(X181:X183)</f>
        <v>0.19850000000000001</v>
      </c>
      <c r="Y184" s="1124">
        <f>SUM(Y181:Y183)</f>
        <v>7.94</v>
      </c>
      <c r="Z184" s="169"/>
      <c r="AA184" s="357"/>
      <c r="AB184" s="1183"/>
      <c r="AC184" s="347"/>
      <c r="AD184" s="1225"/>
      <c r="AE184" s="198"/>
      <c r="AF184" s="1179"/>
      <c r="AG184" s="163"/>
      <c r="AH184" s="360"/>
      <c r="AI184" s="169"/>
      <c r="AJ184" s="169"/>
      <c r="AK184" s="169"/>
      <c r="AL184" s="169"/>
      <c r="AM184" s="169"/>
      <c r="AN184" s="169"/>
      <c r="AO184" s="169"/>
    </row>
    <row r="185" spans="2:41" ht="15.75" customHeight="1" thickBot="1">
      <c r="B185" s="67"/>
      <c r="C185" s="926"/>
      <c r="D185" s="87"/>
      <c r="E185" s="315" t="s">
        <v>124</v>
      </c>
      <c r="F185" s="473">
        <v>5.4</v>
      </c>
      <c r="G185" s="472">
        <v>5.4</v>
      </c>
      <c r="H185" s="191" t="s">
        <v>691</v>
      </c>
      <c r="I185" s="190"/>
      <c r="J185" s="47"/>
      <c r="K185" s="1759" t="s">
        <v>143</v>
      </c>
      <c r="L185" s="190"/>
      <c r="M185" s="175"/>
      <c r="Z185" s="266"/>
      <c r="AA185" s="974"/>
      <c r="AB185" s="1184"/>
      <c r="AC185" s="198"/>
      <c r="AD185" s="1234"/>
      <c r="AE185" s="198"/>
      <c r="AF185" s="1179"/>
      <c r="AG185" s="201"/>
      <c r="AH185" s="169"/>
      <c r="AI185" s="169"/>
      <c r="AJ185" s="169"/>
      <c r="AK185" s="169"/>
      <c r="AL185" s="169"/>
      <c r="AM185" s="169"/>
      <c r="AN185" s="169"/>
      <c r="AO185" s="169"/>
    </row>
    <row r="186" spans="2:41" ht="13.5" customHeight="1" thickBot="1">
      <c r="B186" s="760"/>
      <c r="C186" s="750" t="s">
        <v>234</v>
      </c>
      <c r="D186" s="64"/>
      <c r="E186" s="889" t="s">
        <v>373</v>
      </c>
      <c r="F186" s="473">
        <v>25</v>
      </c>
      <c r="G186" s="472">
        <v>25</v>
      </c>
      <c r="H186" s="268" t="s">
        <v>150</v>
      </c>
      <c r="I186" s="261" t="s">
        <v>151</v>
      </c>
      <c r="J186" s="262" t="s">
        <v>152</v>
      </c>
      <c r="K186" s="284" t="s">
        <v>150</v>
      </c>
      <c r="L186" s="261" t="s">
        <v>151</v>
      </c>
      <c r="M186" s="262" t="s">
        <v>152</v>
      </c>
      <c r="AA186" s="198"/>
      <c r="AB186" s="1183"/>
      <c r="AC186" s="198"/>
      <c r="AD186" s="169"/>
      <c r="AE186" s="198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</row>
    <row r="187" spans="2:41" ht="13.5" customHeight="1" thickBot="1">
      <c r="B187" s="1549" t="s">
        <v>301</v>
      </c>
      <c r="C187" s="406" t="s">
        <v>302</v>
      </c>
      <c r="D187" s="738">
        <v>200</v>
      </c>
      <c r="E187" s="743" t="s">
        <v>188</v>
      </c>
      <c r="F187" s="711"/>
      <c r="G187" s="712"/>
      <c r="H187" s="204" t="s">
        <v>228</v>
      </c>
      <c r="I187" s="1551">
        <v>116.56</v>
      </c>
      <c r="J187" s="1945">
        <v>81.680000000000007</v>
      </c>
      <c r="K187" s="202" t="s">
        <v>102</v>
      </c>
      <c r="L187" s="205">
        <v>0.4</v>
      </c>
      <c r="M187" s="216">
        <v>0.4</v>
      </c>
      <c r="AA187" s="198"/>
      <c r="AB187" s="1183"/>
      <c r="AC187" s="198"/>
      <c r="AD187" s="1179"/>
      <c r="AE187" s="198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</row>
    <row r="188" spans="2:41" ht="13.5" customHeight="1" thickBot="1">
      <c r="B188" s="421" t="s">
        <v>409</v>
      </c>
      <c r="C188" s="487" t="s">
        <v>507</v>
      </c>
      <c r="D188" s="494" t="s">
        <v>382</v>
      </c>
      <c r="E188" s="557" t="s">
        <v>150</v>
      </c>
      <c r="F188" s="120" t="s">
        <v>151</v>
      </c>
      <c r="G188" s="556" t="s">
        <v>152</v>
      </c>
      <c r="H188" s="315" t="s">
        <v>101</v>
      </c>
      <c r="I188" s="427">
        <v>12.6</v>
      </c>
      <c r="J188" s="1553">
        <v>12.6</v>
      </c>
      <c r="K188" s="445" t="s">
        <v>105</v>
      </c>
      <c r="L188" s="427">
        <v>13.15</v>
      </c>
      <c r="M188" s="437">
        <v>13.15</v>
      </c>
      <c r="AA188" s="169"/>
      <c r="AB188" s="1179"/>
      <c r="AC188" s="198"/>
      <c r="AD188" s="169"/>
      <c r="AE188" s="198"/>
      <c r="AF188" s="1179"/>
      <c r="AG188" s="169"/>
      <c r="AH188" s="169"/>
      <c r="AI188" s="169"/>
      <c r="AJ188" s="169"/>
      <c r="AK188" s="169"/>
      <c r="AL188" s="169"/>
      <c r="AM188" s="169"/>
      <c r="AN188" s="169"/>
      <c r="AO188" s="169"/>
    </row>
    <row r="189" spans="2:41" ht="13.5" customHeight="1">
      <c r="B189" s="421" t="s">
        <v>303</v>
      </c>
      <c r="C189" s="548" t="s">
        <v>190</v>
      </c>
      <c r="D189" s="494" t="s">
        <v>553</v>
      </c>
      <c r="E189" s="1550" t="s">
        <v>188</v>
      </c>
      <c r="F189" s="205">
        <v>5</v>
      </c>
      <c r="G189" s="216">
        <v>5</v>
      </c>
      <c r="H189" s="315" t="s">
        <v>104</v>
      </c>
      <c r="I189" s="427">
        <v>3.4</v>
      </c>
      <c r="J189" s="1553">
        <v>3.4</v>
      </c>
      <c r="K189" s="445" t="s">
        <v>86</v>
      </c>
      <c r="L189" s="427">
        <v>2.06</v>
      </c>
      <c r="M189" s="437">
        <v>2.06</v>
      </c>
      <c r="O189" s="1919"/>
      <c r="AA189" s="163"/>
      <c r="AB189" s="1183"/>
      <c r="AC189" s="169"/>
      <c r="AD189" s="169"/>
      <c r="AE189" s="198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</row>
    <row r="190" spans="2:41" ht="13.5" customHeight="1">
      <c r="B190" s="527" t="s">
        <v>147</v>
      </c>
      <c r="C190" s="668" t="s">
        <v>304</v>
      </c>
      <c r="D190" s="845"/>
      <c r="E190" s="431" t="s">
        <v>104</v>
      </c>
      <c r="F190" s="526">
        <v>200</v>
      </c>
      <c r="G190" s="561">
        <v>200</v>
      </c>
      <c r="H190" s="315" t="s">
        <v>138</v>
      </c>
      <c r="I190" s="427">
        <v>18</v>
      </c>
      <c r="J190" s="1553">
        <v>14</v>
      </c>
      <c r="K190" s="445" t="s">
        <v>130</v>
      </c>
      <c r="L190" s="464">
        <v>1.03</v>
      </c>
      <c r="M190" s="465">
        <v>0.875</v>
      </c>
      <c r="AA190" s="331"/>
      <c r="AB190" s="169"/>
      <c r="AC190" s="169"/>
      <c r="AD190" s="169"/>
      <c r="AE190" s="163"/>
      <c r="AF190" s="1183"/>
      <c r="AG190" s="169"/>
      <c r="AH190" s="169"/>
      <c r="AI190" s="169"/>
      <c r="AJ190" s="169"/>
      <c r="AK190" s="169"/>
      <c r="AL190" s="169"/>
      <c r="AM190" s="169"/>
      <c r="AN190" s="169"/>
      <c r="AO190" s="169"/>
    </row>
    <row r="191" spans="2:41" ht="12.75" customHeight="1">
      <c r="B191" s="424" t="s">
        <v>9</v>
      </c>
      <c r="C191" s="409" t="s">
        <v>229</v>
      </c>
      <c r="D191" s="488">
        <v>200</v>
      </c>
      <c r="E191" s="430" t="s">
        <v>67</v>
      </c>
      <c r="F191" s="427">
        <v>5</v>
      </c>
      <c r="G191" s="437">
        <v>5</v>
      </c>
      <c r="H191" s="315" t="s">
        <v>126</v>
      </c>
      <c r="I191" s="427" t="s">
        <v>576</v>
      </c>
      <c r="J191" s="1553">
        <v>2.2999999999999998</v>
      </c>
      <c r="K191" s="445" t="s">
        <v>89</v>
      </c>
      <c r="L191" s="427">
        <v>1.6</v>
      </c>
      <c r="M191" s="428">
        <v>1.6</v>
      </c>
      <c r="AA191" s="163"/>
      <c r="AB191" s="1179"/>
      <c r="AC191" s="169"/>
      <c r="AD191" s="169"/>
      <c r="AE191" s="163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</row>
    <row r="192" spans="2:41" ht="15" customHeight="1" thickBot="1">
      <c r="B192" s="424" t="s">
        <v>10</v>
      </c>
      <c r="C192" s="409" t="s">
        <v>11</v>
      </c>
      <c r="D192" s="488">
        <v>30</v>
      </c>
      <c r="E192" s="481" t="s">
        <v>105</v>
      </c>
      <c r="F192" s="474">
        <v>20</v>
      </c>
      <c r="G192" s="448"/>
      <c r="H192" s="699" t="s">
        <v>345</v>
      </c>
      <c r="I192" s="948">
        <v>10</v>
      </c>
      <c r="J192" s="1545">
        <v>10</v>
      </c>
      <c r="K192" s="445" t="s">
        <v>88</v>
      </c>
      <c r="L192" s="462">
        <v>6.84</v>
      </c>
      <c r="M192" s="513">
        <v>5.47</v>
      </c>
      <c r="AA192" s="163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</row>
    <row r="193" spans="1:41" ht="15.75" customHeight="1" thickBot="1">
      <c r="B193" s="424" t="s">
        <v>10</v>
      </c>
      <c r="C193" s="409" t="s">
        <v>15</v>
      </c>
      <c r="D193" s="488">
        <v>30</v>
      </c>
      <c r="E193" s="573" t="s">
        <v>300</v>
      </c>
      <c r="F193" s="227"/>
      <c r="G193" s="227"/>
      <c r="H193" s="315" t="s">
        <v>115</v>
      </c>
      <c r="I193" s="427">
        <v>3.6</v>
      </c>
      <c r="J193" s="782">
        <v>3.6</v>
      </c>
      <c r="K193" s="545" t="s">
        <v>109</v>
      </c>
      <c r="L193" s="464">
        <v>0.02</v>
      </c>
      <c r="M193" s="465">
        <v>0.02</v>
      </c>
      <c r="AA193" s="169"/>
      <c r="AB193" s="169"/>
      <c r="AC193" s="167"/>
      <c r="AD193" s="168"/>
      <c r="AE193" s="206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</row>
    <row r="194" spans="1:41" ht="13.5" customHeight="1" thickBot="1">
      <c r="B194" s="165"/>
      <c r="C194" s="801"/>
      <c r="D194" s="164"/>
      <c r="E194" s="795" t="s">
        <v>150</v>
      </c>
      <c r="F194" s="261" t="s">
        <v>151</v>
      </c>
      <c r="G194" s="262" t="s">
        <v>152</v>
      </c>
      <c r="K194" s="445" t="s">
        <v>71</v>
      </c>
      <c r="L194" s="473">
        <v>0.05</v>
      </c>
      <c r="M194" s="443">
        <v>0.05</v>
      </c>
      <c r="AA194" s="163"/>
      <c r="AB194" s="169"/>
      <c r="AC194" s="163"/>
      <c r="AD194" s="168"/>
      <c r="AE194" s="206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</row>
    <row r="195" spans="1:41" ht="15" thickBot="1">
      <c r="B195" s="73"/>
      <c r="C195" s="801"/>
      <c r="D195" s="84"/>
      <c r="E195" s="541" t="s">
        <v>308</v>
      </c>
      <c r="F195" s="215">
        <v>38.340000000000003</v>
      </c>
      <c r="G195" s="218">
        <v>25</v>
      </c>
      <c r="K195" s="548"/>
      <c r="L195" s="635"/>
      <c r="M195" s="483"/>
      <c r="AA195" s="163"/>
      <c r="AC195" s="105"/>
      <c r="AD195" s="149"/>
      <c r="AE195" s="766"/>
      <c r="AI195" s="169"/>
      <c r="AJ195" s="169"/>
      <c r="AK195" s="169"/>
      <c r="AL195" s="169"/>
      <c r="AM195" s="169"/>
      <c r="AN195" s="169"/>
      <c r="AO195" s="169"/>
    </row>
    <row r="196" spans="1:41" ht="15" customHeight="1" thickBot="1">
      <c r="B196" s="73"/>
      <c r="C196" s="801"/>
      <c r="D196" s="84"/>
      <c r="E196" s="392" t="s">
        <v>127</v>
      </c>
      <c r="F196" s="397">
        <v>53.4</v>
      </c>
      <c r="G196" s="498">
        <v>40</v>
      </c>
      <c r="H196" s="797" t="s">
        <v>190</v>
      </c>
      <c r="I196" s="81"/>
      <c r="J196" s="47"/>
      <c r="K196" s="803" t="s">
        <v>305</v>
      </c>
      <c r="L196" s="580"/>
      <c r="M196" s="214"/>
      <c r="O196" s="1137" t="s">
        <v>452</v>
      </c>
      <c r="Z196" s="169"/>
      <c r="AA196" s="163"/>
      <c r="AC196" s="163"/>
      <c r="AD196" s="162"/>
      <c r="AE196" s="225"/>
      <c r="AI196" s="169"/>
      <c r="AJ196" s="169"/>
      <c r="AK196" s="169"/>
      <c r="AL196" s="169"/>
      <c r="AM196" s="169"/>
      <c r="AN196" s="169"/>
      <c r="AO196" s="169"/>
    </row>
    <row r="197" spans="1:41" ht="12.75" customHeight="1" thickBot="1">
      <c r="B197" s="73"/>
      <c r="C197" s="801"/>
      <c r="D197" s="84"/>
      <c r="E197" s="315" t="s">
        <v>129</v>
      </c>
      <c r="F197" s="397">
        <v>10</v>
      </c>
      <c r="G197" s="498">
        <v>8</v>
      </c>
      <c r="H197" s="795" t="s">
        <v>150</v>
      </c>
      <c r="I197" s="261" t="s">
        <v>151</v>
      </c>
      <c r="J197" s="262" t="s">
        <v>152</v>
      </c>
      <c r="K197" s="798" t="s">
        <v>150</v>
      </c>
      <c r="L197" s="261" t="s">
        <v>151</v>
      </c>
      <c r="M197" s="262" t="s">
        <v>152</v>
      </c>
      <c r="O197" s="1047" t="s">
        <v>150</v>
      </c>
      <c r="P197" s="1048" t="s">
        <v>151</v>
      </c>
      <c r="Q197" s="1049" t="s">
        <v>152</v>
      </c>
      <c r="R197" s="81"/>
      <c r="S197" s="1050" t="s">
        <v>150</v>
      </c>
      <c r="T197" s="1050" t="s">
        <v>151</v>
      </c>
      <c r="U197" s="1049" t="s">
        <v>152</v>
      </c>
      <c r="V197" s="81"/>
      <c r="W197" s="1101" t="s">
        <v>150</v>
      </c>
      <c r="X197" s="1101" t="s">
        <v>151</v>
      </c>
      <c r="Y197" s="1102" t="s">
        <v>152</v>
      </c>
      <c r="Z197" s="169"/>
      <c r="AA197" s="169"/>
      <c r="AC197" s="7"/>
      <c r="AD197" s="38"/>
      <c r="AE197" s="231"/>
      <c r="AI197" s="169"/>
      <c r="AJ197" s="169"/>
      <c r="AK197" s="169"/>
      <c r="AL197" s="169"/>
      <c r="AM197" s="169"/>
      <c r="AN197" s="169"/>
      <c r="AO197" s="169"/>
    </row>
    <row r="198" spans="1:41" ht="15" customHeight="1">
      <c r="B198" s="73"/>
      <c r="C198" s="801"/>
      <c r="D198" s="84"/>
      <c r="E198" s="315" t="s">
        <v>131</v>
      </c>
      <c r="F198" s="397">
        <v>9.6</v>
      </c>
      <c r="G198" s="400">
        <v>8</v>
      </c>
      <c r="H198" s="204" t="s">
        <v>141</v>
      </c>
      <c r="I198" s="723">
        <v>117.34</v>
      </c>
      <c r="J198" s="744">
        <v>88</v>
      </c>
      <c r="K198" s="802" t="s">
        <v>306</v>
      </c>
      <c r="L198" s="802">
        <v>67.150000000000006</v>
      </c>
      <c r="M198" s="224">
        <v>53.7</v>
      </c>
      <c r="O198" s="271" t="s">
        <v>247</v>
      </c>
      <c r="P198" s="1140">
        <f>D211+D219</f>
        <v>50</v>
      </c>
      <c r="Q198" s="1236">
        <f>D211+D219</f>
        <v>50</v>
      </c>
      <c r="R198" s="81"/>
      <c r="S198" s="1076" t="s">
        <v>87</v>
      </c>
      <c r="T198" s="1140">
        <f>F224</f>
        <v>2.2000000000000002</v>
      </c>
      <c r="U198" s="1139">
        <f>G224</f>
        <v>2.2000000000000002</v>
      </c>
      <c r="V198" s="81"/>
      <c r="W198" s="1104" t="s">
        <v>428</v>
      </c>
      <c r="X198" s="159"/>
      <c r="Y198" s="160"/>
      <c r="Z198" s="169"/>
      <c r="AA198" s="169"/>
      <c r="AI198" s="169"/>
      <c r="AJ198" s="169"/>
      <c r="AK198" s="169"/>
      <c r="AL198" s="169"/>
      <c r="AM198" s="169"/>
      <c r="AN198" s="169"/>
      <c r="AO198" s="169"/>
    </row>
    <row r="199" spans="1:41" ht="15" customHeight="1">
      <c r="B199" s="73"/>
      <c r="C199" s="801"/>
      <c r="D199" s="84"/>
      <c r="E199" s="315" t="s">
        <v>106</v>
      </c>
      <c r="F199" s="497">
        <v>4</v>
      </c>
      <c r="G199" s="498">
        <v>4</v>
      </c>
      <c r="H199" s="433" t="s">
        <v>148</v>
      </c>
      <c r="I199" s="462">
        <v>3</v>
      </c>
      <c r="J199" s="781">
        <v>3</v>
      </c>
      <c r="K199" s="473" t="s">
        <v>251</v>
      </c>
      <c r="L199" s="432">
        <v>13.75</v>
      </c>
      <c r="M199" s="443">
        <v>11</v>
      </c>
      <c r="O199" s="1057" t="s">
        <v>246</v>
      </c>
      <c r="P199" s="1058">
        <f>D218+D210</f>
        <v>80</v>
      </c>
      <c r="Q199" s="1233">
        <f>D210+D218</f>
        <v>80</v>
      </c>
      <c r="R199" s="11"/>
      <c r="S199" s="406" t="s">
        <v>106</v>
      </c>
      <c r="T199" s="1058">
        <f>F219+F228+I210+L222+L224</f>
        <v>12.76</v>
      </c>
      <c r="U199" s="1055">
        <f>G219+J210+G228+M222+M224</f>
        <v>12.76</v>
      </c>
      <c r="V199" s="11"/>
      <c r="W199" s="585" t="s">
        <v>429</v>
      </c>
      <c r="X199" s="1058">
        <f>F211</f>
        <v>50</v>
      </c>
      <c r="Y199" s="1173">
        <f>G211</f>
        <v>30</v>
      </c>
      <c r="Z199" s="169"/>
      <c r="AA199" s="169"/>
      <c r="AI199" s="169"/>
      <c r="AJ199" s="169"/>
      <c r="AK199" s="169"/>
      <c r="AL199" s="169"/>
      <c r="AM199" s="169"/>
      <c r="AN199" s="169"/>
      <c r="AO199" s="169"/>
    </row>
    <row r="200" spans="1:41" ht="16.5" customHeight="1">
      <c r="B200" s="73"/>
      <c r="C200" s="801"/>
      <c r="D200" s="84"/>
      <c r="E200" s="320" t="s">
        <v>108</v>
      </c>
      <c r="F200" s="499">
        <v>0.5</v>
      </c>
      <c r="G200" s="500">
        <v>0.5</v>
      </c>
      <c r="H200" s="315" t="s">
        <v>104</v>
      </c>
      <c r="I200" s="427">
        <v>16</v>
      </c>
      <c r="J200" s="782">
        <v>15</v>
      </c>
      <c r="K200" s="568" t="s">
        <v>130</v>
      </c>
      <c r="L200" s="568">
        <v>6.55</v>
      </c>
      <c r="M200" s="439">
        <v>5.5</v>
      </c>
      <c r="O200" s="1057" t="s">
        <v>102</v>
      </c>
      <c r="P200" s="1058">
        <f>F225</f>
        <v>1.35</v>
      </c>
      <c r="Q200" s="1164">
        <f>G225</f>
        <v>1.35</v>
      </c>
      <c r="R200" s="11"/>
      <c r="S200" s="1235" t="s">
        <v>430</v>
      </c>
      <c r="T200" s="1080">
        <f>T211</f>
        <v>2.4714999999999998</v>
      </c>
      <c r="U200" s="1060">
        <f>J207+J220+M227</f>
        <v>98.86</v>
      </c>
      <c r="V200" s="11"/>
      <c r="W200" s="585" t="s">
        <v>135</v>
      </c>
      <c r="X200" s="1058">
        <f>F218+I225</f>
        <v>5</v>
      </c>
      <c r="Y200" s="1174">
        <f>G218+J225</f>
        <v>5</v>
      </c>
      <c r="Z200" s="169"/>
      <c r="AB200" s="169"/>
      <c r="AC200" s="169"/>
      <c r="AD200" s="169"/>
      <c r="AE200" s="163"/>
      <c r="AF200" s="163"/>
      <c r="AG200" s="163"/>
      <c r="AH200" s="163"/>
      <c r="AI200" s="169"/>
      <c r="AJ200" s="169"/>
      <c r="AK200" s="169"/>
      <c r="AL200" s="169"/>
      <c r="AM200" s="169"/>
      <c r="AN200" s="169"/>
      <c r="AO200" s="169"/>
    </row>
    <row r="201" spans="1:41" ht="14.25" customHeight="1">
      <c r="B201" s="73"/>
      <c r="C201" s="801"/>
      <c r="D201" s="84"/>
      <c r="E201" s="320" t="s">
        <v>109</v>
      </c>
      <c r="F201" s="398">
        <v>8.0000000000000002E-3</v>
      </c>
      <c r="G201" s="401">
        <v>8.0000000000000002E-3</v>
      </c>
      <c r="H201" s="73"/>
      <c r="I201" s="11"/>
      <c r="J201" s="11"/>
      <c r="K201" s="427" t="s">
        <v>86</v>
      </c>
      <c r="L201" s="427">
        <v>5.5</v>
      </c>
      <c r="M201" s="443">
        <v>5.5</v>
      </c>
      <c r="O201" s="1057" t="s">
        <v>137</v>
      </c>
      <c r="P201" s="1079">
        <f>L225</f>
        <v>7.35</v>
      </c>
      <c r="Q201" s="1164">
        <f>M225</f>
        <v>7.35</v>
      </c>
      <c r="R201" s="11"/>
      <c r="S201" s="406" t="s">
        <v>67</v>
      </c>
      <c r="T201" s="1058">
        <f>L209+L213</f>
        <v>20</v>
      </c>
      <c r="U201" s="1065">
        <f>M213+M209</f>
        <v>20</v>
      </c>
      <c r="V201" s="11"/>
      <c r="W201" s="1061" t="s">
        <v>245</v>
      </c>
      <c r="X201" s="1058">
        <f>I217+I227</f>
        <v>0.16</v>
      </c>
      <c r="Y201" s="1174">
        <f>J217+J227</f>
        <v>0.16</v>
      </c>
      <c r="Z201" s="169"/>
      <c r="AB201" s="339"/>
      <c r="AC201" s="169"/>
      <c r="AD201" s="355"/>
      <c r="AE201" s="356"/>
      <c r="AF201" s="169"/>
      <c r="AG201" s="155"/>
      <c r="AH201" s="169"/>
      <c r="AI201" s="169"/>
      <c r="AJ201" s="169"/>
      <c r="AK201" s="169"/>
      <c r="AL201" s="169"/>
      <c r="AM201" s="169"/>
      <c r="AN201" s="169"/>
      <c r="AO201" s="169"/>
    </row>
    <row r="202" spans="1:41" ht="15" customHeight="1" thickBot="1">
      <c r="B202" s="67"/>
      <c r="C202" s="920"/>
      <c r="D202" s="87"/>
      <c r="E202" s="333" t="s">
        <v>105</v>
      </c>
      <c r="F202" s="1531">
        <v>150</v>
      </c>
      <c r="G202" s="1532">
        <v>150</v>
      </c>
      <c r="H202" s="67"/>
      <c r="I202" s="35"/>
      <c r="J202" s="35"/>
      <c r="K202" s="474" t="s">
        <v>307</v>
      </c>
      <c r="L202" s="474">
        <v>2.5</v>
      </c>
      <c r="M202" s="569">
        <v>2.5</v>
      </c>
      <c r="O202" s="430" t="s">
        <v>61</v>
      </c>
      <c r="P202" s="1058">
        <f>F215</f>
        <v>66.75</v>
      </c>
      <c r="Q202" s="1203">
        <f>G215</f>
        <v>50</v>
      </c>
      <c r="R202" s="11"/>
      <c r="S202" s="406" t="s">
        <v>69</v>
      </c>
      <c r="T202" s="1058">
        <f>L207</f>
        <v>0.8</v>
      </c>
      <c r="U202" s="1055">
        <f>M207</f>
        <v>0.8</v>
      </c>
      <c r="V202" s="11"/>
      <c r="W202" s="1061" t="s">
        <v>431</v>
      </c>
      <c r="X202" s="1078">
        <f>L220</f>
        <v>68.551000000000002</v>
      </c>
      <c r="Y202" s="1174">
        <f>M220</f>
        <v>54.68</v>
      </c>
      <c r="Z202" s="169"/>
      <c r="AA202" s="169"/>
      <c r="AB202" s="169"/>
      <c r="AC202" s="198"/>
      <c r="AD202" s="169"/>
      <c r="AE202" s="198"/>
      <c r="AF202" s="169"/>
      <c r="AG202" s="167"/>
      <c r="AH202" s="169"/>
      <c r="AI202" s="169"/>
      <c r="AJ202" s="169"/>
      <c r="AK202" s="169"/>
      <c r="AL202" s="169"/>
      <c r="AM202" s="169"/>
      <c r="AN202" s="169"/>
      <c r="AO202" s="169"/>
    </row>
    <row r="203" spans="1:41" ht="18" customHeight="1">
      <c r="A203" s="11"/>
      <c r="C203" s="197"/>
      <c r="E203" s="11"/>
      <c r="F203" s="11"/>
      <c r="G203" s="11"/>
      <c r="O203" s="1141" t="s">
        <v>248</v>
      </c>
      <c r="P203" s="1064">
        <f>X206</f>
        <v>227.78</v>
      </c>
      <c r="Q203" s="1175">
        <f>Y206</f>
        <v>174.76</v>
      </c>
      <c r="R203" s="11"/>
      <c r="S203" s="406" t="s">
        <v>71</v>
      </c>
      <c r="T203" s="1058">
        <f>F220+I209+I226+L228</f>
        <v>1.4000000000000001</v>
      </c>
      <c r="U203" s="1055">
        <f>G220+J209+J226+M228</f>
        <v>1.4000000000000001</v>
      </c>
      <c r="V203" s="11"/>
      <c r="W203" s="1061" t="s">
        <v>112</v>
      </c>
      <c r="X203" s="1058">
        <f>F217+F227+I221+L221</f>
        <v>52.781999999999996</v>
      </c>
      <c r="Y203" s="1174">
        <f>G217+G227+J221+M221</f>
        <v>42.88</v>
      </c>
      <c r="Z203" s="169"/>
      <c r="AA203" s="354"/>
      <c r="AB203" s="1179"/>
      <c r="AC203" s="198"/>
      <c r="AD203" s="169"/>
      <c r="AE203" s="198"/>
      <c r="AF203" s="169"/>
      <c r="AG203" s="167"/>
      <c r="AH203" s="169"/>
      <c r="AI203" s="169"/>
      <c r="AJ203" s="169"/>
      <c r="AK203" s="169"/>
      <c r="AL203" s="169"/>
      <c r="AM203" s="169"/>
      <c r="AN203" s="169"/>
      <c r="AO203" s="169"/>
    </row>
    <row r="204" spans="1:41" ht="16.5" customHeight="1" thickBot="1">
      <c r="B204" s="1554" t="s">
        <v>379</v>
      </c>
      <c r="C204" s="197"/>
      <c r="D204" s="146"/>
      <c r="E204" s="146"/>
      <c r="F204" s="146"/>
      <c r="G204" s="146"/>
      <c r="H204" s="146"/>
      <c r="I204" s="146"/>
      <c r="J204" s="146"/>
      <c r="K204" s="169"/>
      <c r="L204" s="169"/>
      <c r="M204" s="169"/>
      <c r="O204" s="1057" t="s">
        <v>451</v>
      </c>
      <c r="P204" s="1058">
        <f>D212</f>
        <v>100</v>
      </c>
      <c r="Q204" s="1164">
        <f>D212</f>
        <v>100</v>
      </c>
      <c r="R204" s="11"/>
      <c r="S204" s="406" t="s">
        <v>435</v>
      </c>
      <c r="T204" s="1069">
        <f>F221+I228</f>
        <v>8.6E-3</v>
      </c>
      <c r="U204" s="1055">
        <f>G221+J228</f>
        <v>8.6E-3</v>
      </c>
      <c r="V204" s="11"/>
      <c r="W204" s="1061" t="s">
        <v>88</v>
      </c>
      <c r="X204" s="1058">
        <f>F216+I224+L223</f>
        <v>29.977</v>
      </c>
      <c r="Y204" s="1174">
        <f>G216+J224+M223</f>
        <v>23.98</v>
      </c>
      <c r="Z204" s="169"/>
      <c r="AA204" s="339"/>
      <c r="AB204" s="1180"/>
      <c r="AC204" s="198"/>
      <c r="AD204" s="169"/>
      <c r="AE204" s="198"/>
      <c r="AF204" s="169"/>
      <c r="AG204" s="167"/>
      <c r="AH204" s="169"/>
      <c r="AI204" s="169"/>
      <c r="AJ204" s="169"/>
      <c r="AK204" s="169"/>
      <c r="AL204" s="169"/>
      <c r="AM204" s="169"/>
      <c r="AN204" s="169"/>
      <c r="AO204" s="169"/>
    </row>
    <row r="205" spans="1:41" ht="13.5" customHeight="1" thickBot="1">
      <c r="B205" s="1483" t="s">
        <v>577</v>
      </c>
      <c r="C205" s="176"/>
      <c r="D205" s="453"/>
      <c r="E205" s="505" t="s">
        <v>744</v>
      </c>
      <c r="F205" s="81"/>
      <c r="G205" s="81"/>
      <c r="H205" s="81"/>
      <c r="I205" s="81"/>
      <c r="J205" s="81"/>
      <c r="K205" s="178" t="s">
        <v>188</v>
      </c>
      <c r="L205" s="227"/>
      <c r="M205" s="507"/>
      <c r="O205" s="1110" t="s">
        <v>174</v>
      </c>
      <c r="P205" s="1079">
        <f>L212</f>
        <v>15</v>
      </c>
      <c r="Q205" s="1164">
        <f>M212</f>
        <v>15</v>
      </c>
      <c r="R205" s="11"/>
      <c r="S205" s="409" t="s">
        <v>249</v>
      </c>
      <c r="T205" s="1108">
        <f>L214</f>
        <v>0.2</v>
      </c>
      <c r="U205" s="1109">
        <f>M214</f>
        <v>0.2</v>
      </c>
      <c r="V205" s="11"/>
      <c r="W205" s="1142" t="s">
        <v>244</v>
      </c>
      <c r="X205" s="1069">
        <f>F208</f>
        <v>21.31</v>
      </c>
      <c r="Y205" s="1177">
        <f>G208</f>
        <v>18.059999999999999</v>
      </c>
      <c r="Z205" s="169"/>
      <c r="AA205" s="174"/>
      <c r="AB205" s="1181"/>
      <c r="AC205" s="198"/>
      <c r="AD205" s="169"/>
      <c r="AE205" s="198"/>
      <c r="AF205" s="169"/>
      <c r="AG205" s="163"/>
      <c r="AH205" s="169"/>
      <c r="AI205" s="169"/>
      <c r="AJ205" s="169"/>
      <c r="AK205" s="169"/>
      <c r="AL205" s="169"/>
      <c r="AM205" s="169"/>
      <c r="AN205" s="169"/>
      <c r="AO205" s="169"/>
    </row>
    <row r="206" spans="1:41" ht="15" customHeight="1" thickBot="1">
      <c r="B206" s="412"/>
      <c r="C206" s="750" t="s">
        <v>346</v>
      </c>
      <c r="D206" s="386"/>
      <c r="E206" s="457" t="s">
        <v>150</v>
      </c>
      <c r="F206" s="113" t="s">
        <v>151</v>
      </c>
      <c r="G206" s="222" t="s">
        <v>152</v>
      </c>
      <c r="H206" s="478" t="s">
        <v>150</v>
      </c>
      <c r="I206" s="113" t="s">
        <v>151</v>
      </c>
      <c r="J206" s="511" t="s">
        <v>152</v>
      </c>
      <c r="K206" s="389" t="s">
        <v>150</v>
      </c>
      <c r="L206" s="390" t="s">
        <v>151</v>
      </c>
      <c r="M206" s="391" t="s">
        <v>152</v>
      </c>
      <c r="O206" s="1237" t="s">
        <v>110</v>
      </c>
      <c r="P206" s="1079">
        <f>L218</f>
        <v>51.96</v>
      </c>
      <c r="Q206" s="1164">
        <f>M218</f>
        <v>44.93</v>
      </c>
      <c r="R206" s="11"/>
      <c r="S206" s="11"/>
      <c r="T206" s="11"/>
      <c r="U206" s="11"/>
      <c r="V206" s="11"/>
      <c r="W206" s="1070" t="s">
        <v>433</v>
      </c>
      <c r="X206" s="1128">
        <f>SUM(X199:X205)</f>
        <v>227.78</v>
      </c>
      <c r="Y206" s="1129">
        <f>SUM(Y199:Y205)</f>
        <v>174.76</v>
      </c>
      <c r="Z206" s="169"/>
      <c r="AA206" s="174"/>
      <c r="AB206" s="169"/>
      <c r="AC206" s="198"/>
      <c r="AD206" s="1179"/>
      <c r="AE206" s="198"/>
      <c r="AF206" s="169"/>
      <c r="AG206" s="163"/>
      <c r="AH206" s="169"/>
      <c r="AI206" s="169"/>
      <c r="AJ206" s="169"/>
      <c r="AK206" s="169"/>
      <c r="AL206" s="169"/>
      <c r="AM206" s="169"/>
      <c r="AN206" s="169"/>
      <c r="AO206" s="169"/>
    </row>
    <row r="207" spans="1:41" ht="15" customHeight="1">
      <c r="B207" s="598" t="s">
        <v>537</v>
      </c>
      <c r="C207" s="1555" t="s">
        <v>312</v>
      </c>
      <c r="D207" s="1936" t="s">
        <v>578</v>
      </c>
      <c r="E207" s="459" t="s">
        <v>357</v>
      </c>
      <c r="F207" s="578">
        <v>53.43</v>
      </c>
      <c r="G207" s="309">
        <v>29.94</v>
      </c>
      <c r="H207" s="372" t="s">
        <v>125</v>
      </c>
      <c r="I207" s="723" t="s">
        <v>583</v>
      </c>
      <c r="J207" s="224">
        <v>87</v>
      </c>
      <c r="K207" s="117" t="s">
        <v>122</v>
      </c>
      <c r="L207" s="205">
        <v>0.8</v>
      </c>
      <c r="M207" s="216">
        <v>0.8</v>
      </c>
      <c r="O207" s="430" t="s">
        <v>357</v>
      </c>
      <c r="P207" s="1079">
        <f>F207+L219</f>
        <v>100.97999999999999</v>
      </c>
      <c r="Q207" s="1203">
        <f>G207+M219</f>
        <v>56.6</v>
      </c>
      <c r="R207" s="11"/>
      <c r="S207" s="1143" t="s">
        <v>438</v>
      </c>
      <c r="T207" s="1144" t="s">
        <v>439</v>
      </c>
      <c r="U207" s="1145" t="s">
        <v>440</v>
      </c>
      <c r="V207" s="11"/>
      <c r="W207" s="11"/>
      <c r="X207" s="11"/>
      <c r="Y207" s="84"/>
      <c r="Z207" s="169"/>
      <c r="AA207" s="357"/>
      <c r="AB207" s="169"/>
      <c r="AC207" s="163"/>
      <c r="AD207" s="169"/>
      <c r="AE207" s="198"/>
      <c r="AF207" s="1179"/>
      <c r="AG207" s="163"/>
      <c r="AH207" s="169"/>
      <c r="AI207" s="169"/>
      <c r="AJ207" s="169"/>
      <c r="AK207" s="169"/>
      <c r="AL207" s="169"/>
      <c r="AM207" s="169"/>
      <c r="AN207" s="169"/>
      <c r="AO207" s="169"/>
    </row>
    <row r="208" spans="1:41" ht="14.25" customHeight="1">
      <c r="B208" s="631" t="s">
        <v>327</v>
      </c>
      <c r="C208" s="1556" t="s">
        <v>579</v>
      </c>
      <c r="D208" s="1937"/>
      <c r="E208" s="316" t="s">
        <v>314</v>
      </c>
      <c r="F208" s="427">
        <v>21.31</v>
      </c>
      <c r="G208" s="535">
        <v>18.059999999999999</v>
      </c>
      <c r="H208" s="409" t="s">
        <v>104</v>
      </c>
      <c r="I208" s="427">
        <v>19</v>
      </c>
      <c r="J208" s="443">
        <v>19</v>
      </c>
      <c r="K208" s="431" t="s">
        <v>105</v>
      </c>
      <c r="L208" s="462">
        <v>66</v>
      </c>
      <c r="M208" s="439"/>
      <c r="O208" s="1057" t="s">
        <v>437</v>
      </c>
      <c r="P208" s="1058">
        <f>I216+I219</f>
        <v>70.849999999999994</v>
      </c>
      <c r="Q208" s="1164">
        <f>J219+J216</f>
        <v>49.64</v>
      </c>
      <c r="R208" s="11"/>
      <c r="S208" s="936" t="s">
        <v>453</v>
      </c>
      <c r="T208" s="1146">
        <f>U208/1000/0.04</f>
        <v>0.109</v>
      </c>
      <c r="U208" s="1120">
        <f>J220</f>
        <v>4.3600000000000003</v>
      </c>
      <c r="V208" s="11"/>
      <c r="W208" s="11"/>
      <c r="X208" s="11"/>
      <c r="Y208" s="84"/>
      <c r="Z208" s="169"/>
      <c r="AA208" s="357"/>
      <c r="AB208" s="169"/>
      <c r="AC208" s="198"/>
      <c r="AD208" s="169"/>
      <c r="AE208" s="198"/>
      <c r="AF208" s="169"/>
      <c r="AG208" s="163"/>
      <c r="AH208" s="169"/>
      <c r="AI208" s="169"/>
      <c r="AJ208" s="169"/>
      <c r="AK208" s="169"/>
      <c r="AL208" s="169"/>
      <c r="AM208" s="169"/>
      <c r="AN208" s="169"/>
      <c r="AO208" s="169"/>
    </row>
    <row r="209" spans="2:41" ht="12.75" customHeight="1">
      <c r="B209" s="527" t="s">
        <v>19</v>
      </c>
      <c r="C209" s="409" t="s">
        <v>118</v>
      </c>
      <c r="D209" s="1938">
        <v>200</v>
      </c>
      <c r="E209" s="431" t="s">
        <v>262</v>
      </c>
      <c r="F209" s="1933">
        <v>10.34</v>
      </c>
      <c r="G209" s="1934">
        <v>10</v>
      </c>
      <c r="H209" s="487" t="s">
        <v>71</v>
      </c>
      <c r="I209" s="462">
        <v>0.3</v>
      </c>
      <c r="J209" s="561">
        <v>0.3</v>
      </c>
      <c r="K209" s="430" t="s">
        <v>67</v>
      </c>
      <c r="L209" s="427">
        <v>10</v>
      </c>
      <c r="M209" s="437">
        <v>10</v>
      </c>
      <c r="O209" s="1057" t="s">
        <v>78</v>
      </c>
      <c r="P209" s="1079">
        <f>I208</f>
        <v>19</v>
      </c>
      <c r="Q209" s="1178">
        <f>J208</f>
        <v>19</v>
      </c>
      <c r="R209" s="11"/>
      <c r="S209" s="936" t="s">
        <v>454</v>
      </c>
      <c r="T209" s="1146">
        <f>U209/1000/0.04</f>
        <v>2.1749999999999998</v>
      </c>
      <c r="U209" s="1120">
        <f>J207</f>
        <v>87</v>
      </c>
      <c r="V209" s="11"/>
      <c r="W209" s="11"/>
      <c r="X209" s="11"/>
      <c r="Y209" s="84"/>
      <c r="Z209" s="169"/>
      <c r="AA209" s="174"/>
      <c r="AB209" s="1180"/>
      <c r="AC209" s="198"/>
      <c r="AD209" s="169"/>
      <c r="AE209" s="198"/>
      <c r="AF209" s="169"/>
      <c r="AG209" s="163"/>
      <c r="AH209" s="169"/>
      <c r="AI209" s="169"/>
      <c r="AJ209" s="169"/>
      <c r="AK209" s="169"/>
      <c r="AL209" s="169"/>
      <c r="AM209" s="169"/>
      <c r="AN209" s="169"/>
      <c r="AO209" s="169"/>
    </row>
    <row r="210" spans="2:41" ht="14.25" customHeight="1" thickBot="1">
      <c r="B210" s="424" t="s">
        <v>10</v>
      </c>
      <c r="C210" s="409" t="s">
        <v>11</v>
      </c>
      <c r="D210" s="489">
        <v>30</v>
      </c>
      <c r="E210" s="1939" t="s">
        <v>745</v>
      </c>
      <c r="F210" s="571"/>
      <c r="G210" s="1935"/>
      <c r="H210" s="877" t="s">
        <v>106</v>
      </c>
      <c r="I210" s="526">
        <v>4.2</v>
      </c>
      <c r="J210" s="561">
        <v>4.2</v>
      </c>
      <c r="K210" s="481" t="s">
        <v>105</v>
      </c>
      <c r="L210" s="474">
        <v>150</v>
      </c>
      <c r="M210" s="448"/>
      <c r="O210" s="430" t="s">
        <v>262</v>
      </c>
      <c r="P210" s="1079">
        <f>F209</f>
        <v>10.34</v>
      </c>
      <c r="Q210" s="1055">
        <f>G209</f>
        <v>10</v>
      </c>
      <c r="R210" s="11"/>
      <c r="S210" s="936" t="s">
        <v>472</v>
      </c>
      <c r="T210" s="1146">
        <f>U210/1000/0.04</f>
        <v>0.1875</v>
      </c>
      <c r="U210" s="1120">
        <f>M227</f>
        <v>7.5</v>
      </c>
      <c r="V210" s="11"/>
      <c r="W210" s="11"/>
      <c r="X210" s="11"/>
      <c r="Y210" s="84"/>
      <c r="Z210" s="169"/>
      <c r="AA210" s="357"/>
      <c r="AB210" s="169"/>
      <c r="AC210" s="350"/>
      <c r="AD210" s="169"/>
      <c r="AE210" s="198"/>
      <c r="AF210" s="1179"/>
      <c r="AG210" s="163"/>
      <c r="AH210" s="169"/>
      <c r="AI210" s="169"/>
      <c r="AJ210" s="169"/>
      <c r="AK210" s="169"/>
      <c r="AL210" s="169"/>
      <c r="AM210" s="169"/>
      <c r="AN210" s="169"/>
      <c r="AO210" s="169"/>
    </row>
    <row r="211" spans="2:41" ht="15.75" customHeight="1" thickBot="1">
      <c r="B211" s="424" t="s">
        <v>10</v>
      </c>
      <c r="C211" s="409" t="s">
        <v>15</v>
      </c>
      <c r="D211" s="489">
        <v>20</v>
      </c>
      <c r="E211" s="316" t="s">
        <v>146</v>
      </c>
      <c r="F211" s="473">
        <v>50</v>
      </c>
      <c r="G211" s="587">
        <v>30</v>
      </c>
      <c r="H211" s="873"/>
      <c r="I211" s="314"/>
      <c r="J211" s="277"/>
      <c r="K211" s="1638" t="s">
        <v>556</v>
      </c>
      <c r="L211" s="190"/>
      <c r="M211" s="175"/>
      <c r="O211" s="67"/>
      <c r="P211" s="35"/>
      <c r="Q211" s="35"/>
      <c r="R211" s="35"/>
      <c r="S211" s="1122" t="s">
        <v>441</v>
      </c>
      <c r="T211" s="1147">
        <f>SUM(T208:T210)</f>
        <v>2.4714999999999998</v>
      </c>
      <c r="U211" s="1148">
        <f>SUM(U208:U210)</f>
        <v>98.86</v>
      </c>
      <c r="V211" s="35"/>
      <c r="W211" s="35"/>
      <c r="X211" s="35"/>
      <c r="Y211" s="87"/>
      <c r="Z211" s="169"/>
      <c r="AA211" s="357"/>
      <c r="AB211" s="169"/>
      <c r="AC211" s="198"/>
      <c r="AD211" s="1179"/>
      <c r="AE211" s="198"/>
      <c r="AF211" s="1179"/>
      <c r="AG211" s="163"/>
      <c r="AH211" s="169"/>
      <c r="AI211" s="169"/>
      <c r="AJ211" s="169"/>
      <c r="AK211" s="169"/>
      <c r="AL211" s="169"/>
      <c r="AM211" s="169"/>
      <c r="AN211" s="169"/>
      <c r="AO211" s="169"/>
    </row>
    <row r="212" spans="2:41" ht="12.75" customHeight="1" thickBot="1">
      <c r="B212" s="460" t="s">
        <v>13</v>
      </c>
      <c r="C212" s="409" t="s">
        <v>580</v>
      </c>
      <c r="D212" s="489">
        <v>100</v>
      </c>
      <c r="E212" s="67"/>
      <c r="F212" s="35"/>
      <c r="G212" s="35"/>
      <c r="H212" s="1940"/>
      <c r="I212" s="745"/>
      <c r="J212" s="876"/>
      <c r="K212" s="872" t="s">
        <v>111</v>
      </c>
      <c r="L212" s="786">
        <v>15</v>
      </c>
      <c r="M212" s="787">
        <v>15</v>
      </c>
      <c r="Z212" s="169"/>
      <c r="AA212" s="357"/>
      <c r="AB212" s="1183"/>
      <c r="AC212" s="169"/>
      <c r="AD212" s="169"/>
      <c r="AE212" s="198"/>
      <c r="AF212" s="1179"/>
      <c r="AG212" s="163"/>
      <c r="AH212" s="169"/>
      <c r="AI212" s="169"/>
      <c r="AJ212" s="169"/>
      <c r="AK212" s="169"/>
      <c r="AL212" s="169"/>
      <c r="AM212" s="169"/>
      <c r="AN212" s="169"/>
      <c r="AO212" s="169"/>
    </row>
    <row r="213" spans="2:41" ht="15" customHeight="1" thickBot="1">
      <c r="B213" s="67"/>
      <c r="C213" s="920"/>
      <c r="D213" s="87"/>
      <c r="E213" s="67"/>
      <c r="F213" s="874" t="s">
        <v>310</v>
      </c>
      <c r="G213" s="35"/>
      <c r="H213" s="35"/>
      <c r="I213" s="35"/>
      <c r="J213" s="87"/>
      <c r="K213" s="433" t="s">
        <v>67</v>
      </c>
      <c r="L213" s="434">
        <v>10</v>
      </c>
      <c r="M213" s="485">
        <v>10</v>
      </c>
      <c r="Z213" s="169"/>
      <c r="AA213" s="357"/>
      <c r="AB213" s="169"/>
      <c r="AC213" s="198"/>
      <c r="AD213" s="169"/>
      <c r="AE213" s="169"/>
      <c r="AF213" s="169"/>
      <c r="AG213" s="201"/>
      <c r="AH213" s="169"/>
      <c r="AI213" s="169"/>
      <c r="AJ213" s="169"/>
      <c r="AK213" s="169"/>
      <c r="AL213" s="169"/>
      <c r="AM213" s="169"/>
      <c r="AN213" s="169"/>
      <c r="AO213" s="169"/>
    </row>
    <row r="214" spans="2:41" ht="15" customHeight="1" thickBot="1">
      <c r="B214" s="760"/>
      <c r="C214" s="750" t="s">
        <v>234</v>
      </c>
      <c r="D214" s="64"/>
      <c r="E214" s="583" t="s">
        <v>150</v>
      </c>
      <c r="F214" s="435" t="s">
        <v>151</v>
      </c>
      <c r="G214" s="436" t="s">
        <v>152</v>
      </c>
      <c r="H214" s="811" t="s">
        <v>150</v>
      </c>
      <c r="I214" s="435" t="s">
        <v>151</v>
      </c>
      <c r="J214" s="436" t="s">
        <v>152</v>
      </c>
      <c r="K214" s="433" t="s">
        <v>116</v>
      </c>
      <c r="L214" s="434">
        <v>0.2</v>
      </c>
      <c r="M214" s="485">
        <v>0.2</v>
      </c>
      <c r="Z214" s="169"/>
      <c r="AA214" s="357"/>
      <c r="AB214" s="1183"/>
      <c r="AC214" s="198"/>
      <c r="AD214" s="169"/>
      <c r="AE214" s="198"/>
      <c r="AF214" s="1179"/>
      <c r="AG214" s="169"/>
      <c r="AH214" s="169"/>
      <c r="AI214" s="169"/>
      <c r="AJ214" s="169"/>
      <c r="AK214" s="169"/>
      <c r="AL214" s="169"/>
      <c r="AM214" s="169"/>
      <c r="AN214" s="169"/>
      <c r="AO214" s="169"/>
    </row>
    <row r="215" spans="2:41" ht="12.75" customHeight="1" thickBot="1">
      <c r="B215" s="424" t="s">
        <v>195</v>
      </c>
      <c r="C215" s="409" t="s">
        <v>310</v>
      </c>
      <c r="D215" s="425" t="s">
        <v>194</v>
      </c>
      <c r="E215" s="449" t="s">
        <v>61</v>
      </c>
      <c r="F215" s="427">
        <v>66.75</v>
      </c>
      <c r="G215" s="461">
        <v>50</v>
      </c>
      <c r="H215" s="566" t="s">
        <v>105</v>
      </c>
      <c r="I215" s="526">
        <v>140</v>
      </c>
      <c r="J215" s="561">
        <v>140</v>
      </c>
      <c r="K215" s="333" t="s">
        <v>105</v>
      </c>
      <c r="L215" s="341">
        <v>200</v>
      </c>
      <c r="M215" s="319">
        <v>200</v>
      </c>
      <c r="Z215" s="169"/>
      <c r="AA215" s="357"/>
      <c r="AB215" s="1183"/>
      <c r="AC215" s="198"/>
      <c r="AD215" s="1179"/>
      <c r="AE215" s="198"/>
      <c r="AF215" s="169"/>
      <c r="AG215" s="232"/>
      <c r="AH215" s="232"/>
      <c r="AI215" s="169"/>
      <c r="AJ215" s="169"/>
      <c r="AK215" s="169"/>
      <c r="AL215" s="169"/>
      <c r="AM215" s="169"/>
      <c r="AN215" s="169"/>
      <c r="AO215" s="169"/>
    </row>
    <row r="216" spans="2:41" ht="12.75" customHeight="1" thickBot="1">
      <c r="B216" s="424" t="s">
        <v>581</v>
      </c>
      <c r="C216" s="445" t="s">
        <v>390</v>
      </c>
      <c r="D216" s="844" t="s">
        <v>582</v>
      </c>
      <c r="E216" s="440" t="s">
        <v>88</v>
      </c>
      <c r="F216" s="427">
        <v>12.5</v>
      </c>
      <c r="G216" s="461">
        <v>10</v>
      </c>
      <c r="H216" s="807"/>
      <c r="I216" s="427"/>
      <c r="J216" s="437"/>
      <c r="K216" s="846" t="s">
        <v>390</v>
      </c>
      <c r="L216" s="35"/>
      <c r="M216" s="87"/>
      <c r="R216" s="210" t="s">
        <v>444</v>
      </c>
      <c r="T216" s="2"/>
      <c r="U216" s="2" t="s">
        <v>422</v>
      </c>
      <c r="V216" s="1042"/>
      <c r="W216" s="12"/>
      <c r="Z216" s="169"/>
      <c r="AA216" s="357"/>
      <c r="AB216" s="1179"/>
      <c r="AC216" s="198"/>
      <c r="AD216" s="169"/>
      <c r="AE216" s="198"/>
      <c r="AF216" s="1179"/>
      <c r="AG216" s="206"/>
      <c r="AH216" s="206"/>
      <c r="AI216" s="169"/>
      <c r="AJ216" s="169"/>
      <c r="AK216" s="169"/>
      <c r="AL216" s="169"/>
      <c r="AM216" s="169"/>
      <c r="AN216" s="169"/>
      <c r="AO216" s="169"/>
    </row>
    <row r="217" spans="2:41" ht="12" customHeight="1" thickBot="1">
      <c r="B217" s="527" t="s">
        <v>17</v>
      </c>
      <c r="C217" s="668" t="s">
        <v>499</v>
      </c>
      <c r="D217" s="845">
        <v>200</v>
      </c>
      <c r="E217" s="440" t="s">
        <v>138</v>
      </c>
      <c r="F217" s="427">
        <v>12</v>
      </c>
      <c r="G217" s="461">
        <v>10</v>
      </c>
      <c r="H217" s="530"/>
      <c r="I217" s="464"/>
      <c r="J217" s="465"/>
      <c r="K217" s="457" t="s">
        <v>150</v>
      </c>
      <c r="L217" s="113" t="s">
        <v>151</v>
      </c>
      <c r="M217" s="776" t="s">
        <v>152</v>
      </c>
      <c r="O217" s="2" t="s">
        <v>252</v>
      </c>
      <c r="U217" s="74"/>
      <c r="V217" s="156"/>
      <c r="W217" s="91"/>
      <c r="Z217" s="169"/>
      <c r="AA217" s="357"/>
      <c r="AB217" s="1183"/>
      <c r="AC217" s="169"/>
      <c r="AD217" s="169"/>
      <c r="AE217" s="198"/>
      <c r="AF217" s="169"/>
      <c r="AG217" s="232"/>
      <c r="AH217" s="232"/>
      <c r="AI217" s="169"/>
      <c r="AJ217" s="169"/>
      <c r="AK217" s="169"/>
      <c r="AL217" s="169"/>
      <c r="AM217" s="169"/>
      <c r="AN217" s="169"/>
      <c r="AO217" s="169"/>
    </row>
    <row r="218" spans="2:41" ht="12.75" customHeight="1">
      <c r="B218" s="424" t="s">
        <v>10</v>
      </c>
      <c r="C218" s="409" t="s">
        <v>11</v>
      </c>
      <c r="D218" s="488">
        <v>50</v>
      </c>
      <c r="E218" s="440" t="s">
        <v>149</v>
      </c>
      <c r="F218" s="427">
        <v>2</v>
      </c>
      <c r="G218" s="329">
        <v>2</v>
      </c>
      <c r="H218" s="575" t="s">
        <v>196</v>
      </c>
      <c r="I218" s="576"/>
      <c r="J218" s="805"/>
      <c r="K218" s="117" t="s">
        <v>110</v>
      </c>
      <c r="L218" s="564">
        <v>51.96</v>
      </c>
      <c r="M218" s="834">
        <v>44.93</v>
      </c>
      <c r="Y218" s="93">
        <v>0.6</v>
      </c>
      <c r="Z218" s="169"/>
      <c r="AA218" s="357"/>
      <c r="AB218" s="169"/>
      <c r="AC218" s="169"/>
      <c r="AD218" s="169"/>
      <c r="AE218" s="163"/>
      <c r="AF218" s="169"/>
      <c r="AG218" s="232"/>
      <c r="AH218" s="232"/>
      <c r="AI218" s="169"/>
      <c r="AJ218" s="169"/>
      <c r="AK218" s="169"/>
      <c r="AL218" s="169"/>
      <c r="AM218" s="169"/>
      <c r="AN218" s="169"/>
      <c r="AO218" s="169"/>
    </row>
    <row r="219" spans="2:41" ht="14.25" customHeight="1">
      <c r="B219" s="424" t="s">
        <v>10</v>
      </c>
      <c r="C219" s="409" t="s">
        <v>15</v>
      </c>
      <c r="D219" s="488">
        <v>30</v>
      </c>
      <c r="E219" s="531" t="s">
        <v>106</v>
      </c>
      <c r="F219" s="427">
        <v>3</v>
      </c>
      <c r="G219" s="329">
        <v>3</v>
      </c>
      <c r="H219" s="409" t="s">
        <v>228</v>
      </c>
      <c r="I219" s="427">
        <v>70.849999999999994</v>
      </c>
      <c r="J219" s="437">
        <v>49.64</v>
      </c>
      <c r="K219" s="852" t="s">
        <v>357</v>
      </c>
      <c r="L219" s="835">
        <v>47.55</v>
      </c>
      <c r="M219" s="443">
        <v>26.66</v>
      </c>
      <c r="O219" s="156" t="s">
        <v>352</v>
      </c>
      <c r="S219" s="1043" t="s">
        <v>423</v>
      </c>
      <c r="T219" s="241"/>
      <c r="W219" s="210" t="s">
        <v>424</v>
      </c>
      <c r="X219" s="156" t="s">
        <v>425</v>
      </c>
      <c r="Z219" s="169"/>
      <c r="AA219" s="974"/>
      <c r="AB219" s="169"/>
      <c r="AC219" s="169"/>
      <c r="AD219" s="169"/>
      <c r="AE219" s="163"/>
      <c r="AF219" s="1179"/>
      <c r="AG219" s="338"/>
      <c r="AH219" s="338"/>
      <c r="AI219" s="169"/>
      <c r="AJ219" s="169"/>
      <c r="AK219" s="169"/>
      <c r="AL219" s="169"/>
      <c r="AM219" s="169"/>
      <c r="AN219" s="169"/>
      <c r="AO219" s="169"/>
    </row>
    <row r="220" spans="2:41">
      <c r="B220" s="73"/>
      <c r="C220" s="801"/>
      <c r="D220" s="84"/>
      <c r="E220" s="531" t="s">
        <v>108</v>
      </c>
      <c r="F220" s="464">
        <v>0.5</v>
      </c>
      <c r="G220" s="533">
        <v>0.5</v>
      </c>
      <c r="H220" s="574" t="s">
        <v>125</v>
      </c>
      <c r="I220" s="577" t="s">
        <v>325</v>
      </c>
      <c r="J220" s="443">
        <v>4.3600000000000003</v>
      </c>
      <c r="K220" s="430" t="s">
        <v>251</v>
      </c>
      <c r="L220" s="427">
        <v>68.551000000000002</v>
      </c>
      <c r="M220" s="437">
        <v>54.68</v>
      </c>
      <c r="Z220" s="169"/>
      <c r="AA220" s="198"/>
      <c r="AB220" s="162"/>
      <c r="AC220" s="232"/>
      <c r="AD220" s="169"/>
      <c r="AE220" s="169"/>
      <c r="AF220" s="169"/>
      <c r="AG220" s="230"/>
      <c r="AH220" s="230"/>
      <c r="AI220" s="169"/>
      <c r="AJ220" s="169"/>
      <c r="AK220" s="169"/>
      <c r="AL220" s="169"/>
      <c r="AM220" s="169"/>
      <c r="AN220" s="169"/>
      <c r="AO220" s="169"/>
    </row>
    <row r="221" spans="2:41" ht="15" thickBot="1">
      <c r="B221" s="73"/>
      <c r="C221" s="801"/>
      <c r="D221" s="84"/>
      <c r="E221" s="842" t="s">
        <v>109</v>
      </c>
      <c r="F221" s="470">
        <v>8.0000000000000002E-3</v>
      </c>
      <c r="G221" s="838">
        <v>8.0000000000000002E-3</v>
      </c>
      <c r="H221" s="487" t="s">
        <v>138</v>
      </c>
      <c r="I221" s="462">
        <v>11.9</v>
      </c>
      <c r="J221" s="439">
        <v>10</v>
      </c>
      <c r="K221" s="430" t="s">
        <v>192</v>
      </c>
      <c r="L221" s="467">
        <v>19.882000000000001</v>
      </c>
      <c r="M221" s="437">
        <v>15.38</v>
      </c>
      <c r="O221" s="1044" t="s">
        <v>426</v>
      </c>
      <c r="S221" s="639"/>
      <c r="T221" s="156" t="s">
        <v>427</v>
      </c>
      <c r="Y221" s="91"/>
      <c r="Z221" s="169"/>
      <c r="AA221" s="198"/>
      <c r="AB221" s="169"/>
      <c r="AC221" s="169"/>
      <c r="AD221" s="169"/>
      <c r="AE221" s="169"/>
      <c r="AF221" s="169"/>
      <c r="AG221" s="232"/>
      <c r="AH221" s="232"/>
      <c r="AI221" s="169"/>
      <c r="AJ221" s="169"/>
      <c r="AK221" s="169"/>
      <c r="AL221" s="169"/>
      <c r="AM221" s="169"/>
      <c r="AN221" s="169"/>
      <c r="AO221" s="169"/>
    </row>
    <row r="222" spans="2:41" ht="15" customHeight="1" thickBot="1">
      <c r="B222" s="73"/>
      <c r="C222" s="801"/>
      <c r="D222" s="84"/>
      <c r="E222" s="47"/>
      <c r="F222" s="839" t="s">
        <v>392</v>
      </c>
      <c r="G222" s="47"/>
      <c r="H222" s="47"/>
      <c r="I222" s="47"/>
      <c r="J222" s="58"/>
      <c r="K222" s="466" t="s">
        <v>391</v>
      </c>
      <c r="L222" s="468">
        <v>2.06</v>
      </c>
      <c r="M222" s="469">
        <v>2.06</v>
      </c>
      <c r="Z222" s="169"/>
      <c r="AA222" s="169"/>
      <c r="AB222" s="169"/>
      <c r="AC222" s="169"/>
      <c r="AD222" s="169"/>
      <c r="AE222" s="169"/>
      <c r="AF222" s="169"/>
      <c r="AG222" s="232"/>
      <c r="AH222" s="232"/>
      <c r="AI222" s="169"/>
      <c r="AJ222" s="169"/>
      <c r="AK222" s="169"/>
      <c r="AL222" s="169"/>
      <c r="AM222" s="169"/>
      <c r="AN222" s="169"/>
      <c r="AO222" s="169"/>
    </row>
    <row r="223" spans="2:41" ht="13.5" customHeight="1" thickBot="1">
      <c r="B223" s="73"/>
      <c r="C223" s="801"/>
      <c r="D223" s="84"/>
      <c r="E223" s="583" t="s">
        <v>150</v>
      </c>
      <c r="F223" s="435" t="s">
        <v>151</v>
      </c>
      <c r="G223" s="719" t="s">
        <v>152</v>
      </c>
      <c r="H223" s="583" t="s">
        <v>150</v>
      </c>
      <c r="I223" s="435" t="s">
        <v>151</v>
      </c>
      <c r="J223" s="719" t="s">
        <v>152</v>
      </c>
      <c r="K223" s="815" t="s">
        <v>88</v>
      </c>
      <c r="L223" s="470">
        <v>9.9770000000000003</v>
      </c>
      <c r="M223" s="471">
        <v>7.98</v>
      </c>
      <c r="Z223" s="169"/>
      <c r="AA223" s="169"/>
      <c r="AB223" s="169"/>
      <c r="AC223" s="169"/>
      <c r="AD223" s="169"/>
      <c r="AE223" s="169"/>
      <c r="AF223" s="169"/>
      <c r="AG223" s="232"/>
      <c r="AH223" s="232"/>
      <c r="AI223" s="169"/>
      <c r="AJ223" s="169"/>
      <c r="AK223" s="169"/>
      <c r="AL223" s="169"/>
      <c r="AM223" s="169"/>
      <c r="AN223" s="169"/>
      <c r="AO223" s="169"/>
    </row>
    <row r="224" spans="2:41" ht="13.5" customHeight="1" thickBot="1">
      <c r="B224" s="73"/>
      <c r="C224" s="801"/>
      <c r="D224" s="84"/>
      <c r="E224" s="449" t="s">
        <v>124</v>
      </c>
      <c r="F224" s="480">
        <v>2.2000000000000002</v>
      </c>
      <c r="G224" s="836">
        <v>2.2000000000000002</v>
      </c>
      <c r="H224" s="372" t="s">
        <v>88</v>
      </c>
      <c r="I224" s="205">
        <v>7.5</v>
      </c>
      <c r="J224" s="458">
        <v>6</v>
      </c>
      <c r="K224" s="466" t="s">
        <v>391</v>
      </c>
      <c r="L224" s="427">
        <v>1.7</v>
      </c>
      <c r="M224" s="437">
        <v>1.7</v>
      </c>
      <c r="O224" s="1137" t="s">
        <v>225</v>
      </c>
      <c r="P224" s="1149"/>
      <c r="Q224" s="1149"/>
      <c r="R224" s="91"/>
      <c r="Z224" s="168"/>
      <c r="AA224" s="169"/>
      <c r="AB224" s="169"/>
      <c r="AC224" s="169"/>
      <c r="AD224" s="169"/>
      <c r="AE224" s="169"/>
      <c r="AF224" s="169"/>
      <c r="AG224" s="232"/>
      <c r="AH224" s="232"/>
      <c r="AI224" s="169"/>
      <c r="AJ224" s="169"/>
      <c r="AK224" s="169"/>
      <c r="AL224" s="169"/>
      <c r="AM224" s="169"/>
      <c r="AN224" s="169"/>
      <c r="AO224" s="169"/>
    </row>
    <row r="225" spans="2:41" ht="14.25" customHeight="1" thickBot="1">
      <c r="B225" s="73"/>
      <c r="C225" s="801"/>
      <c r="D225" s="84"/>
      <c r="E225" s="531" t="s">
        <v>142</v>
      </c>
      <c r="F225" s="427">
        <v>1.35</v>
      </c>
      <c r="G225" s="329">
        <v>1.35</v>
      </c>
      <c r="H225" s="840" t="s">
        <v>86</v>
      </c>
      <c r="I225" s="276">
        <v>3</v>
      </c>
      <c r="J225" s="841">
        <v>3</v>
      </c>
      <c r="K225" s="430" t="s">
        <v>137</v>
      </c>
      <c r="L225" s="427">
        <v>7.35</v>
      </c>
      <c r="M225" s="437">
        <v>7.35</v>
      </c>
      <c r="O225" s="1047" t="s">
        <v>150</v>
      </c>
      <c r="P225" s="1074" t="s">
        <v>151</v>
      </c>
      <c r="Q225" s="1075" t="s">
        <v>152</v>
      </c>
      <c r="R225" s="81"/>
      <c r="S225" s="1050" t="s">
        <v>150</v>
      </c>
      <c r="T225" s="1050" t="s">
        <v>151</v>
      </c>
      <c r="U225" s="1051" t="s">
        <v>152</v>
      </c>
      <c r="V225" s="81"/>
      <c r="W225" s="1050" t="s">
        <v>150</v>
      </c>
      <c r="X225" s="1050" t="s">
        <v>151</v>
      </c>
      <c r="Y225" s="1051" t="s">
        <v>152</v>
      </c>
      <c r="Z225" s="186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</row>
    <row r="226" spans="2:41" ht="12.75" customHeight="1">
      <c r="B226" s="73"/>
      <c r="C226" s="801"/>
      <c r="D226" s="84"/>
      <c r="E226" s="440" t="s">
        <v>105</v>
      </c>
      <c r="F226" s="464">
        <v>18</v>
      </c>
      <c r="G226" s="533">
        <v>18</v>
      </c>
      <c r="H226" s="574" t="s">
        <v>71</v>
      </c>
      <c r="I226" s="473">
        <v>0.15</v>
      </c>
      <c r="J226" s="443">
        <v>0.15</v>
      </c>
      <c r="K226" s="430" t="s">
        <v>105</v>
      </c>
      <c r="L226" s="427">
        <v>43.52</v>
      </c>
      <c r="M226" s="437"/>
      <c r="O226" s="1052" t="s">
        <v>247</v>
      </c>
      <c r="P226" s="1053">
        <f>D241+D250</f>
        <v>50</v>
      </c>
      <c r="Q226" s="1164">
        <f>D250+D241</f>
        <v>50</v>
      </c>
      <c r="R226" s="11"/>
      <c r="S226" s="915" t="s">
        <v>87</v>
      </c>
      <c r="T226" s="1053">
        <f>I251</f>
        <v>7.5</v>
      </c>
      <c r="U226" s="1055">
        <f>J251</f>
        <v>7.5</v>
      </c>
      <c r="V226" s="11"/>
      <c r="W226" s="1564" t="s">
        <v>428</v>
      </c>
      <c r="X226" s="158"/>
      <c r="Y226" s="161"/>
      <c r="Z226" s="336"/>
      <c r="AI226" s="169"/>
      <c r="AJ226" s="169"/>
      <c r="AK226" s="169"/>
      <c r="AL226" s="169"/>
      <c r="AM226" s="169"/>
      <c r="AN226" s="169"/>
      <c r="AO226" s="169"/>
    </row>
    <row r="227" spans="2:41" ht="19.5" customHeight="1">
      <c r="B227" s="73"/>
      <c r="C227" s="801"/>
      <c r="D227" s="84"/>
      <c r="E227" s="594" t="s">
        <v>192</v>
      </c>
      <c r="F227" s="473">
        <v>9</v>
      </c>
      <c r="G227" s="472">
        <v>7.5</v>
      </c>
      <c r="H227" s="574" t="s">
        <v>283</v>
      </c>
      <c r="I227" s="473">
        <v>0.16</v>
      </c>
      <c r="J227" s="443">
        <v>0.16</v>
      </c>
      <c r="K227" s="430" t="s">
        <v>126</v>
      </c>
      <c r="L227" s="467" t="s">
        <v>584</v>
      </c>
      <c r="M227" s="437">
        <v>7.5</v>
      </c>
      <c r="O227" s="1057" t="s">
        <v>246</v>
      </c>
      <c r="P227" s="1058">
        <f>D240+D249</f>
        <v>70</v>
      </c>
      <c r="Q227" s="1172">
        <f>D249+D240</f>
        <v>70</v>
      </c>
      <c r="R227" s="11"/>
      <c r="S227" s="915" t="s">
        <v>106</v>
      </c>
      <c r="T227" s="1053">
        <f>F246+F252+I238</f>
        <v>5.42</v>
      </c>
      <c r="U227" s="1055">
        <f>G246+G252+J238</f>
        <v>5.42</v>
      </c>
      <c r="V227" s="11"/>
      <c r="W227" s="585" t="s">
        <v>135</v>
      </c>
      <c r="X227" s="1058">
        <f>I253</f>
        <v>3</v>
      </c>
      <c r="Y227" s="1174">
        <f>J253</f>
        <v>3</v>
      </c>
      <c r="Z227" s="168"/>
      <c r="AI227" s="169"/>
      <c r="AJ227" s="169"/>
      <c r="AK227" s="169"/>
      <c r="AL227" s="169"/>
      <c r="AM227" s="169"/>
      <c r="AN227" s="169"/>
      <c r="AO227" s="169"/>
    </row>
    <row r="228" spans="2:41" ht="17.25" customHeight="1" thickBot="1">
      <c r="B228" s="67"/>
      <c r="C228" s="920"/>
      <c r="D228" s="87"/>
      <c r="E228" s="843" t="s">
        <v>106</v>
      </c>
      <c r="F228" s="344">
        <v>1.8</v>
      </c>
      <c r="G228" s="565">
        <v>1.8</v>
      </c>
      <c r="H228" s="820" t="s">
        <v>393</v>
      </c>
      <c r="I228" s="474">
        <v>5.9999999999999995E-4</v>
      </c>
      <c r="J228" s="516">
        <v>5.9999999999999995E-4</v>
      </c>
      <c r="K228" s="806" t="s">
        <v>71</v>
      </c>
      <c r="L228" s="847">
        <v>0.45</v>
      </c>
      <c r="M228" s="848">
        <v>0.45</v>
      </c>
      <c r="O228" s="1057" t="s">
        <v>102</v>
      </c>
      <c r="P228" s="1058">
        <f>F254+I252</f>
        <v>18.27</v>
      </c>
      <c r="Q228" s="1164">
        <f>G254+J252</f>
        <v>18.27</v>
      </c>
      <c r="R228" s="11"/>
      <c r="S228" s="406" t="s">
        <v>115</v>
      </c>
      <c r="T228" s="1058">
        <f>I244+I247+I248</f>
        <v>7</v>
      </c>
      <c r="U228" s="1055">
        <f>J244+J248+J247</f>
        <v>7</v>
      </c>
      <c r="V228" s="11"/>
      <c r="W228" s="1061" t="s">
        <v>112</v>
      </c>
      <c r="X228" s="1058">
        <f>F245+I246</f>
        <v>19.600000000000001</v>
      </c>
      <c r="Y228" s="1176">
        <f>G245+J246</f>
        <v>16</v>
      </c>
      <c r="Z228" s="168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</row>
    <row r="229" spans="2:41" ht="18" customHeight="1">
      <c r="C229" s="197"/>
      <c r="O229" s="1057" t="s">
        <v>176</v>
      </c>
      <c r="P229" s="1058">
        <f>F237</f>
        <v>16</v>
      </c>
      <c r="Q229" s="1164">
        <f>G237</f>
        <v>16</v>
      </c>
      <c r="R229" s="11"/>
      <c r="S229" s="1062" t="s">
        <v>430</v>
      </c>
      <c r="T229" s="1064">
        <f>X235</f>
        <v>0.11439999999999999</v>
      </c>
      <c r="U229" s="1060">
        <f>G253</f>
        <v>4.5759999999999996</v>
      </c>
      <c r="V229" s="11"/>
      <c r="W229" s="1061" t="s">
        <v>88</v>
      </c>
      <c r="X229" s="1058">
        <f>F244</f>
        <v>10</v>
      </c>
      <c r="Y229" s="1174">
        <f>G244</f>
        <v>8</v>
      </c>
      <c r="Z229" s="168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</row>
    <row r="230" spans="2:41" ht="13.5" customHeight="1">
      <c r="B230" s="911"/>
      <c r="C230" s="179"/>
      <c r="D230" s="146"/>
      <c r="E230" s="146"/>
      <c r="F230" s="880" t="s">
        <v>253</v>
      </c>
      <c r="G230" s="146"/>
      <c r="H230" s="146"/>
      <c r="I230" s="146"/>
      <c r="J230" s="881" t="s">
        <v>352</v>
      </c>
      <c r="K230" s="146"/>
      <c r="L230" s="882"/>
      <c r="M230" s="146"/>
      <c r="O230" s="430" t="s">
        <v>61</v>
      </c>
      <c r="P230" s="1058">
        <f>F243+I245</f>
        <v>205.4</v>
      </c>
      <c r="Q230" s="1186">
        <f>G243+J245</f>
        <v>154.19999999999999</v>
      </c>
      <c r="R230" s="11"/>
      <c r="S230" s="406" t="s">
        <v>67</v>
      </c>
      <c r="T230" s="1058">
        <f>L248+F239</f>
        <v>11</v>
      </c>
      <c r="U230" s="1065">
        <f>M248+G239</f>
        <v>11</v>
      </c>
      <c r="V230" s="11"/>
      <c r="W230" s="1061" t="s">
        <v>243</v>
      </c>
      <c r="X230" s="1079">
        <f>L243</f>
        <v>63.12</v>
      </c>
      <c r="Y230" s="1177">
        <f>M243</f>
        <v>60</v>
      </c>
      <c r="Z230" s="168"/>
      <c r="AB230" s="339"/>
      <c r="AC230" s="169"/>
      <c r="AD230" s="355"/>
      <c r="AE230" s="356"/>
      <c r="AF230" s="169"/>
      <c r="AG230" s="155"/>
      <c r="AH230" s="169"/>
      <c r="AI230" s="169"/>
      <c r="AJ230" s="169"/>
      <c r="AK230" s="169"/>
      <c r="AL230" s="169"/>
      <c r="AM230" s="169"/>
      <c r="AN230" s="169"/>
      <c r="AO230" s="169"/>
    </row>
    <row r="231" spans="2:41" ht="13.5" customHeight="1">
      <c r="B231" s="1554" t="s">
        <v>253</v>
      </c>
      <c r="C231" s="197"/>
      <c r="K231" s="156" t="s">
        <v>286</v>
      </c>
      <c r="O231" s="1052" t="s">
        <v>248</v>
      </c>
      <c r="P231" s="1064">
        <f>X231</f>
        <v>95.72</v>
      </c>
      <c r="Q231" s="1175">
        <f>Y231</f>
        <v>87</v>
      </c>
      <c r="R231" s="11"/>
      <c r="S231" s="1187" t="s">
        <v>68</v>
      </c>
      <c r="T231" s="1058">
        <f>D239</f>
        <v>20</v>
      </c>
      <c r="U231" s="1055">
        <f>D239</f>
        <v>20</v>
      </c>
      <c r="V231" s="11"/>
      <c r="W231" s="1093" t="s">
        <v>433</v>
      </c>
      <c r="X231" s="1563">
        <f>SUM(X227:X230)</f>
        <v>95.72</v>
      </c>
      <c r="Y231" s="1095">
        <f>SUM(Y227:Y230)</f>
        <v>87</v>
      </c>
      <c r="Z231" s="168"/>
      <c r="AA231" s="966"/>
      <c r="AB231" s="169"/>
      <c r="AC231" s="198"/>
      <c r="AD231" s="169"/>
      <c r="AE231" s="198"/>
      <c r="AF231" s="169"/>
      <c r="AG231" s="167"/>
      <c r="AH231" s="169"/>
      <c r="AI231" s="169"/>
      <c r="AJ231" s="169"/>
      <c r="AK231" s="169"/>
      <c r="AL231" s="169"/>
      <c r="AM231" s="169"/>
      <c r="AN231" s="169"/>
      <c r="AO231" s="169"/>
    </row>
    <row r="232" spans="2:41" ht="14.25" customHeight="1" thickBot="1">
      <c r="B232" s="2" t="s">
        <v>252</v>
      </c>
      <c r="C232" s="197"/>
      <c r="E232" s="210"/>
      <c r="O232" s="1052" t="s">
        <v>451</v>
      </c>
      <c r="P232" s="1078">
        <f>D242</f>
        <v>100</v>
      </c>
      <c r="Q232" s="1164">
        <f>D242</f>
        <v>100</v>
      </c>
      <c r="R232" s="11"/>
      <c r="S232" s="406" t="s">
        <v>69</v>
      </c>
      <c r="T232" s="1058">
        <f>L237</f>
        <v>0.8</v>
      </c>
      <c r="U232" s="1055">
        <f>M237</f>
        <v>0.8</v>
      </c>
      <c r="V232" s="11"/>
      <c r="W232" s="11"/>
      <c r="X232" s="11"/>
      <c r="Y232" s="84"/>
      <c r="Z232" s="171"/>
      <c r="AA232" s="339"/>
      <c r="AB232" s="169"/>
      <c r="AC232" s="198"/>
      <c r="AD232" s="169"/>
      <c r="AE232" s="198"/>
      <c r="AF232" s="169"/>
      <c r="AG232" s="167"/>
      <c r="AH232" s="169"/>
      <c r="AI232" s="169"/>
      <c r="AJ232" s="169"/>
      <c r="AK232" s="169"/>
      <c r="AL232" s="169"/>
      <c r="AM232" s="169"/>
      <c r="AN232" s="169"/>
      <c r="AO232" s="169"/>
    </row>
    <row r="233" spans="2:41" ht="15" customHeight="1">
      <c r="B233" s="31" t="s">
        <v>2</v>
      </c>
      <c r="C233" s="789" t="s">
        <v>3</v>
      </c>
      <c r="D233" s="451" t="s">
        <v>4</v>
      </c>
      <c r="E233" s="100" t="s">
        <v>79</v>
      </c>
      <c r="F233" s="81"/>
      <c r="G233" s="81"/>
      <c r="H233" s="81"/>
      <c r="I233" s="81"/>
      <c r="J233" s="81"/>
      <c r="K233" s="81"/>
      <c r="L233" s="81"/>
      <c r="M233" s="64"/>
      <c r="O233" s="1110" t="s">
        <v>174</v>
      </c>
      <c r="P233" s="1079">
        <f>L247</f>
        <v>15</v>
      </c>
      <c r="Q233" s="1164">
        <f>M247</f>
        <v>15</v>
      </c>
      <c r="R233" s="11"/>
      <c r="S233" s="406" t="s">
        <v>71</v>
      </c>
      <c r="T233" s="1150">
        <f>F247+F255+I256+I237</f>
        <v>2.048</v>
      </c>
      <c r="U233" s="1055">
        <f>G247+G255+J256+J237</f>
        <v>2.048</v>
      </c>
      <c r="V233" s="11"/>
      <c r="W233" s="1143" t="s">
        <v>438</v>
      </c>
      <c r="X233" s="1144" t="s">
        <v>439</v>
      </c>
      <c r="Y233" s="1145" t="s">
        <v>440</v>
      </c>
      <c r="Z233" s="162"/>
      <c r="AA233" s="174"/>
      <c r="AB233" s="169"/>
      <c r="AC233" s="198"/>
      <c r="AD233" s="169"/>
      <c r="AE233" s="198"/>
      <c r="AF233" s="1179"/>
      <c r="AG233" s="167"/>
      <c r="AH233" s="169"/>
      <c r="AI233" s="169"/>
      <c r="AJ233" s="169"/>
      <c r="AK233" s="169"/>
      <c r="AL233" s="169"/>
      <c r="AM233" s="169"/>
      <c r="AN233" s="169"/>
      <c r="AO233" s="169"/>
    </row>
    <row r="234" spans="2:41" ht="15" thickBot="1">
      <c r="B234" s="501" t="s">
        <v>5</v>
      </c>
      <c r="C234" s="923"/>
      <c r="D234" s="582" t="s">
        <v>80</v>
      </c>
      <c r="M234" s="84"/>
      <c r="O234" s="1152" t="s">
        <v>110</v>
      </c>
      <c r="P234" s="1058">
        <f>I243</f>
        <v>91.38</v>
      </c>
      <c r="Q234" s="1164">
        <f>J243</f>
        <v>79</v>
      </c>
      <c r="R234" s="11"/>
      <c r="S234" s="406" t="s">
        <v>435</v>
      </c>
      <c r="T234" s="1150">
        <f>F248+I255</f>
        <v>8.6E-3</v>
      </c>
      <c r="U234" s="1151">
        <f>G248+J255</f>
        <v>8.6E-3</v>
      </c>
      <c r="V234" s="11"/>
      <c r="W234" s="1119" t="s">
        <v>456</v>
      </c>
      <c r="X234" s="1146">
        <f>Y234/1000/0.04</f>
        <v>0.11439999999999999</v>
      </c>
      <c r="Y234" s="1120">
        <f>G253</f>
        <v>4.5759999999999996</v>
      </c>
      <c r="Z234" s="153"/>
      <c r="AA234" s="174"/>
      <c r="AB234" s="1181"/>
      <c r="AC234" s="198"/>
      <c r="AD234" s="169"/>
      <c r="AE234" s="198"/>
      <c r="AF234" s="169"/>
      <c r="AG234" s="167"/>
      <c r="AH234" s="169"/>
      <c r="AI234" s="169"/>
      <c r="AJ234" s="169"/>
      <c r="AK234" s="169"/>
      <c r="AL234" s="169"/>
      <c r="AM234" s="169"/>
      <c r="AN234" s="169"/>
      <c r="AO234" s="169"/>
    </row>
    <row r="235" spans="2:41" ht="16.2" thickBot="1">
      <c r="B235" s="1483" t="s">
        <v>585</v>
      </c>
      <c r="C235" s="176"/>
      <c r="D235" s="64"/>
      <c r="E235" s="758" t="s">
        <v>376</v>
      </c>
      <c r="F235" s="81"/>
      <c r="G235" s="47"/>
      <c r="H235" s="803"/>
      <c r="I235" s="580"/>
      <c r="J235" s="214"/>
      <c r="K235" s="189" t="s">
        <v>222</v>
      </c>
      <c r="L235" s="190"/>
      <c r="M235" s="175"/>
      <c r="O235" s="1057" t="s">
        <v>78</v>
      </c>
      <c r="P235" s="1079">
        <f>F238</f>
        <v>114</v>
      </c>
      <c r="Q235" s="1175">
        <f>G238</f>
        <v>114</v>
      </c>
      <c r="R235" s="11"/>
      <c r="S235" s="409" t="s">
        <v>455</v>
      </c>
      <c r="T235" s="11">
        <f>L249</f>
        <v>0.2</v>
      </c>
      <c r="U235" s="1109">
        <f>M249</f>
        <v>0.2</v>
      </c>
      <c r="V235" s="11"/>
      <c r="W235" s="1122" t="s">
        <v>441</v>
      </c>
      <c r="X235" s="1153">
        <f>SUM(X234)</f>
        <v>0.11439999999999999</v>
      </c>
      <c r="Y235" s="1148">
        <f>SUM(Y234)</f>
        <v>4.5759999999999996</v>
      </c>
      <c r="Z235" s="168"/>
      <c r="AA235" s="357"/>
      <c r="AB235" s="169"/>
      <c r="AC235" s="198"/>
      <c r="AD235" s="1179"/>
      <c r="AE235" s="198"/>
      <c r="AF235" s="169"/>
      <c r="AG235" s="167"/>
      <c r="AH235" s="169"/>
      <c r="AI235" s="169"/>
      <c r="AJ235" s="169"/>
      <c r="AK235" s="169"/>
      <c r="AL235" s="169"/>
      <c r="AM235" s="169"/>
      <c r="AN235" s="169"/>
      <c r="AO235" s="169"/>
    </row>
    <row r="236" spans="2:41" ht="15" thickBot="1">
      <c r="B236" s="412"/>
      <c r="C236" s="750" t="s">
        <v>346</v>
      </c>
      <c r="D236" s="386"/>
      <c r="E236" s="1559" t="s">
        <v>150</v>
      </c>
      <c r="F236" s="1494" t="s">
        <v>151</v>
      </c>
      <c r="G236" s="1521" t="s">
        <v>152</v>
      </c>
      <c r="H236" s="1559" t="s">
        <v>150</v>
      </c>
      <c r="I236" s="1494" t="s">
        <v>151</v>
      </c>
      <c r="J236" s="1521" t="s">
        <v>152</v>
      </c>
      <c r="K236" s="592" t="s">
        <v>150</v>
      </c>
      <c r="L236" s="119" t="s">
        <v>151</v>
      </c>
      <c r="M236" s="219" t="s">
        <v>152</v>
      </c>
      <c r="R236" s="11"/>
      <c r="S236" s="409" t="s">
        <v>140</v>
      </c>
      <c r="T236" s="384">
        <f>I249</f>
        <v>2</v>
      </c>
      <c r="U236" s="1055">
        <f>J249</f>
        <v>2</v>
      </c>
      <c r="V236" s="11"/>
      <c r="W236" s="11"/>
      <c r="X236" s="11"/>
      <c r="Y236" s="84"/>
      <c r="Z236" s="168"/>
      <c r="AA236" s="357"/>
      <c r="AB236" s="1180"/>
      <c r="AC236" s="163"/>
      <c r="AD236" s="169"/>
      <c r="AE236" s="198"/>
      <c r="AF236" s="169"/>
      <c r="AG236" s="163"/>
      <c r="AH236" s="169"/>
      <c r="AI236" s="169"/>
      <c r="AJ236" s="169"/>
      <c r="AK236" s="169"/>
      <c r="AL236" s="169"/>
      <c r="AM236" s="169"/>
      <c r="AN236" s="169"/>
      <c r="AO236" s="169"/>
    </row>
    <row r="237" spans="2:41" ht="15" thickBot="1">
      <c r="B237" s="424" t="s">
        <v>374</v>
      </c>
      <c r="C237" s="409" t="s">
        <v>375</v>
      </c>
      <c r="D237" s="425">
        <v>200</v>
      </c>
      <c r="E237" s="117" t="s">
        <v>85</v>
      </c>
      <c r="F237" s="205">
        <v>16</v>
      </c>
      <c r="G237" s="1510">
        <v>16</v>
      </c>
      <c r="H237" s="1906" t="s">
        <v>108</v>
      </c>
      <c r="I237" s="480">
        <v>0.7</v>
      </c>
      <c r="J237" s="891">
        <v>0.7</v>
      </c>
      <c r="K237" s="204" t="s">
        <v>122</v>
      </c>
      <c r="L237" s="203">
        <v>0.8</v>
      </c>
      <c r="M237" s="211">
        <v>0.8</v>
      </c>
      <c r="O237" s="67"/>
      <c r="P237" s="35"/>
      <c r="Q237" s="35"/>
      <c r="R237" s="35"/>
      <c r="S237" s="35"/>
      <c r="T237" s="35"/>
      <c r="U237" s="35"/>
      <c r="V237" s="35"/>
      <c r="W237" s="35"/>
      <c r="X237" s="35"/>
      <c r="Y237" s="87"/>
      <c r="Z237" s="169"/>
      <c r="AA237" s="174"/>
      <c r="AB237" s="169"/>
      <c r="AC237" s="198"/>
      <c r="AD237" s="169"/>
      <c r="AE237" s="198"/>
      <c r="AF237" s="169"/>
      <c r="AG237" s="163"/>
      <c r="AH237" s="169"/>
      <c r="AI237" s="169"/>
      <c r="AJ237" s="169"/>
      <c r="AK237" s="169"/>
      <c r="AL237" s="169"/>
      <c r="AM237" s="169"/>
      <c r="AN237" s="169"/>
      <c r="AO237" s="169"/>
    </row>
    <row r="238" spans="2:41">
      <c r="B238" s="420" t="s">
        <v>19</v>
      </c>
      <c r="C238" s="668" t="s">
        <v>586</v>
      </c>
      <c r="D238" s="1030">
        <v>200</v>
      </c>
      <c r="E238" s="316" t="s">
        <v>104</v>
      </c>
      <c r="F238" s="473">
        <v>114</v>
      </c>
      <c r="G238" s="587">
        <v>114</v>
      </c>
      <c r="H238" s="440" t="s">
        <v>106</v>
      </c>
      <c r="I238" s="427">
        <v>1.6</v>
      </c>
      <c r="J238" s="437">
        <v>1.6</v>
      </c>
      <c r="K238" s="433" t="s">
        <v>105</v>
      </c>
      <c r="L238" s="434">
        <v>66</v>
      </c>
      <c r="M238" s="485">
        <v>66</v>
      </c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69"/>
      <c r="AA238" s="357"/>
      <c r="AB238" s="1182"/>
      <c r="AC238" s="198"/>
      <c r="AD238" s="169"/>
      <c r="AE238" s="198"/>
      <c r="AF238" s="169"/>
      <c r="AG238" s="163"/>
      <c r="AH238" s="362"/>
      <c r="AI238" s="169"/>
      <c r="AJ238" s="169"/>
      <c r="AK238" s="169"/>
      <c r="AL238" s="169"/>
      <c r="AM238" s="169"/>
      <c r="AN238" s="169"/>
      <c r="AO238" s="169"/>
    </row>
    <row r="239" spans="2:41" ht="15" thickBot="1">
      <c r="B239" s="710" t="s">
        <v>10</v>
      </c>
      <c r="C239" s="409" t="s">
        <v>336</v>
      </c>
      <c r="D239" s="1639">
        <v>20</v>
      </c>
      <c r="E239" s="430" t="s">
        <v>67</v>
      </c>
      <c r="F239" s="427">
        <v>1</v>
      </c>
      <c r="G239" s="1918">
        <v>1</v>
      </c>
      <c r="H239" s="888" t="s">
        <v>105</v>
      </c>
      <c r="I239" s="441">
        <v>70</v>
      </c>
      <c r="J239" s="757"/>
      <c r="K239" s="430" t="s">
        <v>105</v>
      </c>
      <c r="L239" s="427">
        <v>150</v>
      </c>
      <c r="M239" s="437">
        <v>150</v>
      </c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69"/>
      <c r="AA239" s="357"/>
      <c r="AB239" s="169"/>
      <c r="AC239" s="350"/>
      <c r="AD239" s="169"/>
      <c r="AE239" s="169"/>
      <c r="AF239" s="169"/>
      <c r="AG239" s="163"/>
      <c r="AH239" s="362"/>
      <c r="AI239" s="169"/>
      <c r="AJ239" s="169"/>
      <c r="AK239" s="169"/>
      <c r="AL239" s="169"/>
      <c r="AM239" s="169"/>
      <c r="AN239" s="169"/>
      <c r="AO239" s="169"/>
    </row>
    <row r="240" spans="2:41" ht="15" thickBot="1">
      <c r="B240" s="591" t="s">
        <v>10</v>
      </c>
      <c r="C240" s="409" t="s">
        <v>11</v>
      </c>
      <c r="D240" s="425">
        <v>20</v>
      </c>
      <c r="E240" s="1623"/>
      <c r="F240" s="745"/>
      <c r="G240" s="1907"/>
      <c r="H240" s="1908" t="s">
        <v>723</v>
      </c>
      <c r="I240" s="1903"/>
      <c r="J240" s="1904"/>
      <c r="K240" s="73"/>
      <c r="L240" s="11"/>
      <c r="M240" s="84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69"/>
      <c r="AA240" s="357"/>
      <c r="AB240" s="169"/>
      <c r="AC240" s="198"/>
      <c r="AD240" s="1179"/>
      <c r="AE240" s="198"/>
      <c r="AF240" s="169"/>
      <c r="AG240" s="163"/>
      <c r="AH240" s="169"/>
      <c r="AI240" s="169"/>
      <c r="AJ240" s="169"/>
      <c r="AK240" s="169"/>
      <c r="AL240" s="169"/>
      <c r="AM240" s="169"/>
      <c r="AN240" s="169"/>
      <c r="AO240" s="169"/>
    </row>
    <row r="241" spans="2:43" ht="15" thickBot="1">
      <c r="B241" s="591" t="s">
        <v>10</v>
      </c>
      <c r="C241" s="409" t="s">
        <v>15</v>
      </c>
      <c r="D241" s="425">
        <v>20</v>
      </c>
      <c r="E241" s="812" t="s">
        <v>385</v>
      </c>
      <c r="F241" s="47"/>
      <c r="G241" s="47"/>
      <c r="H241" s="1905" t="s">
        <v>724</v>
      </c>
      <c r="I241" s="139"/>
      <c r="J241" s="131"/>
      <c r="K241" s="814" t="s">
        <v>284</v>
      </c>
      <c r="L241" s="475"/>
      <c r="M241" s="58"/>
      <c r="Z241" s="169"/>
      <c r="AA241" s="357"/>
      <c r="AB241" s="1183"/>
      <c r="AC241" s="347"/>
      <c r="AD241" s="169"/>
      <c r="AE241" s="198"/>
      <c r="AF241" s="1179"/>
      <c r="AG241" s="163"/>
      <c r="AH241" s="169"/>
      <c r="AI241" s="169"/>
      <c r="AJ241" s="169"/>
      <c r="AK241" s="169"/>
      <c r="AL241" s="169"/>
      <c r="AM241" s="169"/>
      <c r="AN241" s="169"/>
      <c r="AO241" s="169"/>
    </row>
    <row r="242" spans="2:43" ht="15" thickBot="1">
      <c r="B242" s="1648" t="s">
        <v>13</v>
      </c>
      <c r="C242" s="323" t="s">
        <v>560</v>
      </c>
      <c r="D242" s="1024">
        <v>100</v>
      </c>
      <c r="E242" s="457" t="s">
        <v>150</v>
      </c>
      <c r="F242" s="113" t="s">
        <v>151</v>
      </c>
      <c r="G242" s="222" t="s">
        <v>152</v>
      </c>
      <c r="H242" s="457" t="s">
        <v>150</v>
      </c>
      <c r="I242" s="113" t="s">
        <v>151</v>
      </c>
      <c r="J242" s="222" t="s">
        <v>152</v>
      </c>
      <c r="K242" s="457" t="s">
        <v>150</v>
      </c>
      <c r="L242" s="113" t="s">
        <v>151</v>
      </c>
      <c r="M242" s="222" t="s">
        <v>152</v>
      </c>
      <c r="Z242" s="169"/>
      <c r="AA242" s="357"/>
      <c r="AB242" s="1184"/>
      <c r="AC242" s="198"/>
      <c r="AD242" s="1228"/>
      <c r="AE242" s="198"/>
      <c r="AF242" s="1179"/>
      <c r="AG242" s="163"/>
      <c r="AH242" s="169"/>
      <c r="AI242" s="169"/>
      <c r="AJ242" s="169"/>
      <c r="AK242" s="169"/>
      <c r="AL242" s="169"/>
      <c r="AM242" s="169"/>
      <c r="AN242" s="169"/>
      <c r="AO242" s="169"/>
    </row>
    <row r="243" spans="2:43" ht="16.2" thickBot="1">
      <c r="B243" s="760"/>
      <c r="C243" s="750" t="s">
        <v>234</v>
      </c>
      <c r="D243" s="64"/>
      <c r="E243" s="429" t="s">
        <v>127</v>
      </c>
      <c r="F243" s="786">
        <v>53.4</v>
      </c>
      <c r="G243" s="787">
        <v>40</v>
      </c>
      <c r="H243" s="117" t="s">
        <v>110</v>
      </c>
      <c r="I243" s="205">
        <v>91.38</v>
      </c>
      <c r="J243" s="534">
        <v>79</v>
      </c>
      <c r="K243" s="817" t="s">
        <v>76</v>
      </c>
      <c r="L243" s="476">
        <v>63.12</v>
      </c>
      <c r="M243" s="477">
        <v>60</v>
      </c>
      <c r="O243" s="1137" t="s">
        <v>457</v>
      </c>
      <c r="Z243" s="169"/>
      <c r="AA243" s="357"/>
      <c r="AB243" s="169"/>
      <c r="AC243" s="198"/>
      <c r="AD243" s="169"/>
      <c r="AE243" s="198"/>
      <c r="AF243" s="1179"/>
      <c r="AG243" s="163"/>
      <c r="AH243" s="360"/>
      <c r="AI243" s="169"/>
      <c r="AJ243" s="169"/>
      <c r="AK243" s="169"/>
      <c r="AL243" s="169"/>
      <c r="AM243" s="169"/>
      <c r="AN243" s="169"/>
      <c r="AO243" s="169"/>
    </row>
    <row r="244" spans="2:43" ht="15" thickBot="1">
      <c r="B244" s="422" t="s">
        <v>540</v>
      </c>
      <c r="C244" s="409" t="s">
        <v>733</v>
      </c>
      <c r="D244" s="832">
        <v>200</v>
      </c>
      <c r="E244" s="430" t="s">
        <v>129</v>
      </c>
      <c r="F244" s="427">
        <v>10</v>
      </c>
      <c r="G244" s="437">
        <v>8</v>
      </c>
      <c r="H244" s="431" t="s">
        <v>93</v>
      </c>
      <c r="I244" s="462">
        <v>4</v>
      </c>
      <c r="J244" s="439">
        <v>4</v>
      </c>
      <c r="K244" s="73"/>
      <c r="L244" s="11"/>
      <c r="M244" s="84"/>
      <c r="O244" s="1099" t="s">
        <v>150</v>
      </c>
      <c r="P244" s="1100" t="s">
        <v>151</v>
      </c>
      <c r="Q244" s="1049" t="s">
        <v>152</v>
      </c>
      <c r="R244" s="81"/>
      <c r="S244" s="1050" t="s">
        <v>150</v>
      </c>
      <c r="T244" s="1050" t="s">
        <v>151</v>
      </c>
      <c r="U244" s="1051" t="s">
        <v>152</v>
      </c>
      <c r="V244" s="81"/>
      <c r="W244" s="1050" t="s">
        <v>150</v>
      </c>
      <c r="X244" s="1101" t="s">
        <v>151</v>
      </c>
      <c r="Y244" s="1102" t="s">
        <v>152</v>
      </c>
      <c r="Z244" s="169"/>
      <c r="AD244" s="1179"/>
      <c r="AE244" s="198"/>
      <c r="AF244" s="169"/>
      <c r="AG244" s="201"/>
      <c r="AH244" s="169"/>
      <c r="AI244" s="169"/>
      <c r="AJ244" s="169"/>
      <c r="AK244" s="169"/>
      <c r="AL244" s="169"/>
      <c r="AM244" s="169"/>
      <c r="AN244" s="169"/>
      <c r="AO244" s="169"/>
    </row>
    <row r="245" spans="2:43" ht="15" thickBot="1">
      <c r="B245" s="514" t="s">
        <v>587</v>
      </c>
      <c r="C245" s="409" t="s">
        <v>530</v>
      </c>
      <c r="D245" s="425">
        <v>60</v>
      </c>
      <c r="E245" s="430" t="s">
        <v>131</v>
      </c>
      <c r="F245" s="427">
        <v>9.6</v>
      </c>
      <c r="G245" s="437">
        <v>8</v>
      </c>
      <c r="H245" s="430" t="s">
        <v>127</v>
      </c>
      <c r="I245" s="427">
        <v>152</v>
      </c>
      <c r="J245" s="428">
        <v>114.2</v>
      </c>
      <c r="K245" s="1902" t="s">
        <v>556</v>
      </c>
      <c r="L245" s="387"/>
      <c r="M245" s="387"/>
      <c r="O245" s="271" t="s">
        <v>247</v>
      </c>
      <c r="P245" s="1140">
        <f>D269+D277</f>
        <v>40</v>
      </c>
      <c r="Q245" s="1164">
        <f>D269+D277</f>
        <v>40</v>
      </c>
      <c r="R245" s="11"/>
      <c r="S245" s="1171" t="s">
        <v>124</v>
      </c>
      <c r="T245" s="1053"/>
      <c r="U245" s="1055"/>
      <c r="V245" s="11"/>
      <c r="W245" s="1104" t="s">
        <v>428</v>
      </c>
      <c r="X245" s="159"/>
      <c r="Y245" s="160"/>
      <c r="Z245" s="169"/>
      <c r="AD245" s="169"/>
      <c r="AE245" s="198"/>
      <c r="AF245" s="1179"/>
      <c r="AG245" s="163"/>
      <c r="AH245" s="169"/>
      <c r="AI245" s="169"/>
      <c r="AJ245" s="169"/>
      <c r="AK245" s="169"/>
      <c r="AL245" s="169"/>
      <c r="AM245" s="169"/>
      <c r="AN245" s="169"/>
      <c r="AO245" s="169"/>
    </row>
    <row r="246" spans="2:43" ht="15" thickBot="1">
      <c r="B246" s="421" t="s">
        <v>318</v>
      </c>
      <c r="C246" s="487" t="s">
        <v>315</v>
      </c>
      <c r="D246" s="524" t="s">
        <v>319</v>
      </c>
      <c r="E246" s="430" t="s">
        <v>106</v>
      </c>
      <c r="F246" s="427">
        <v>2</v>
      </c>
      <c r="G246" s="437">
        <v>2</v>
      </c>
      <c r="H246" s="430" t="s">
        <v>130</v>
      </c>
      <c r="I246" s="427">
        <v>10</v>
      </c>
      <c r="J246" s="428">
        <v>8</v>
      </c>
      <c r="K246" s="478" t="s">
        <v>150</v>
      </c>
      <c r="L246" s="113" t="s">
        <v>151</v>
      </c>
      <c r="M246" s="222" t="s">
        <v>152</v>
      </c>
      <c r="O246" s="1057" t="s">
        <v>246</v>
      </c>
      <c r="P246" s="1058">
        <f>I272+D276+D268</f>
        <v>86.3</v>
      </c>
      <c r="Q246" s="1172">
        <f>D268+J272+D276</f>
        <v>86.3</v>
      </c>
      <c r="R246" s="11"/>
      <c r="S246" s="406" t="s">
        <v>106</v>
      </c>
      <c r="T246" s="1053">
        <f>I267+F278+L272</f>
        <v>17</v>
      </c>
      <c r="U246" s="1055">
        <f>G278+J267+M272</f>
        <v>17</v>
      </c>
      <c r="V246" s="11"/>
      <c r="W246" s="585" t="s">
        <v>436</v>
      </c>
      <c r="X246" s="1058">
        <f>L275</f>
        <v>77</v>
      </c>
      <c r="Y246" s="1173">
        <f>M275</f>
        <v>50</v>
      </c>
      <c r="Z246" s="169"/>
      <c r="AD246" s="169"/>
      <c r="AE246" s="198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</row>
    <row r="247" spans="2:43">
      <c r="B247" s="527"/>
      <c r="C247" s="668" t="s">
        <v>316</v>
      </c>
      <c r="D247" s="528"/>
      <c r="E247" s="466" t="s">
        <v>108</v>
      </c>
      <c r="F247" s="468">
        <v>0.57999999999999996</v>
      </c>
      <c r="G247" s="469">
        <v>0.57999999999999996</v>
      </c>
      <c r="H247" s="431" t="s">
        <v>93</v>
      </c>
      <c r="I247" s="462">
        <v>1</v>
      </c>
      <c r="J247" s="439">
        <v>1</v>
      </c>
      <c r="K247" s="1753" t="s">
        <v>111</v>
      </c>
      <c r="L247" s="203">
        <v>15</v>
      </c>
      <c r="M247" s="211">
        <v>15</v>
      </c>
      <c r="O247" s="1121" t="s">
        <v>102</v>
      </c>
      <c r="P247" s="1079">
        <f>F271+F272</f>
        <v>14.96</v>
      </c>
      <c r="Q247" s="1164">
        <f>G271+G272</f>
        <v>14.96</v>
      </c>
      <c r="R247" s="11"/>
      <c r="S247" s="406" t="s">
        <v>115</v>
      </c>
      <c r="T247" s="1058">
        <f>I277</f>
        <v>5</v>
      </c>
      <c r="U247" s="1055">
        <f>J277</f>
        <v>5</v>
      </c>
      <c r="V247" s="11"/>
      <c r="W247" s="1061" t="s">
        <v>112</v>
      </c>
      <c r="X247" s="1058">
        <f>F277+I275</f>
        <v>23.7</v>
      </c>
      <c r="Y247" s="1174">
        <f>G277+J275</f>
        <v>19</v>
      </c>
      <c r="Z247" s="169"/>
      <c r="AD247" s="169"/>
      <c r="AE247" s="163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</row>
    <row r="248" spans="2:43">
      <c r="B248" s="527" t="s">
        <v>320</v>
      </c>
      <c r="C248" s="668" t="s">
        <v>499</v>
      </c>
      <c r="D248" s="528">
        <v>200</v>
      </c>
      <c r="E248" s="466" t="s">
        <v>109</v>
      </c>
      <c r="F248" s="464">
        <v>8.0000000000000002E-3</v>
      </c>
      <c r="G248" s="465">
        <v>8.0000000000000002E-3</v>
      </c>
      <c r="H248" s="430" t="s">
        <v>93</v>
      </c>
      <c r="I248" s="427">
        <v>2</v>
      </c>
      <c r="J248" s="437">
        <v>2</v>
      </c>
      <c r="K248" s="327" t="s">
        <v>67</v>
      </c>
      <c r="L248" s="397">
        <v>10</v>
      </c>
      <c r="M248" s="400">
        <v>10</v>
      </c>
      <c r="O248" s="1057" t="s">
        <v>137</v>
      </c>
      <c r="P248" s="1079">
        <f>F265</f>
        <v>29.45</v>
      </c>
      <c r="Q248" s="1175">
        <f>G265</f>
        <v>29.45</v>
      </c>
      <c r="R248" s="11"/>
      <c r="S248" s="1062" t="s">
        <v>430</v>
      </c>
      <c r="T248" s="1150">
        <f>X254</f>
        <v>1.1385000000000001</v>
      </c>
      <c r="U248" s="1060">
        <f>J274+D267+G273</f>
        <v>45.54</v>
      </c>
      <c r="V248" s="11"/>
      <c r="W248" s="1070" t="s">
        <v>433</v>
      </c>
      <c r="X248" s="1081">
        <f>SUM(X246:X247)</f>
        <v>100.7</v>
      </c>
      <c r="Y248" s="1154">
        <f>SUM(Y246:Y247)</f>
        <v>69</v>
      </c>
      <c r="Z248" s="169"/>
      <c r="AD248" s="169"/>
      <c r="AE248" s="163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</row>
    <row r="249" spans="2:43" ht="15" thickBot="1">
      <c r="B249" s="591" t="s">
        <v>10</v>
      </c>
      <c r="C249" s="409" t="s">
        <v>11</v>
      </c>
      <c r="D249" s="425">
        <v>50</v>
      </c>
      <c r="E249" s="430" t="s">
        <v>105</v>
      </c>
      <c r="F249" s="427">
        <v>155</v>
      </c>
      <c r="G249" s="437"/>
      <c r="H249" s="431" t="s">
        <v>107</v>
      </c>
      <c r="I249" s="462">
        <v>2</v>
      </c>
      <c r="J249" s="439">
        <v>2</v>
      </c>
      <c r="K249" s="315" t="s">
        <v>116</v>
      </c>
      <c r="L249" s="397">
        <v>0.2</v>
      </c>
      <c r="M249" s="400">
        <v>0.2</v>
      </c>
      <c r="O249" s="430" t="s">
        <v>61</v>
      </c>
      <c r="P249" s="1058">
        <f>L271</f>
        <v>117.34</v>
      </c>
      <c r="Q249" s="1164">
        <f>M271</f>
        <v>88</v>
      </c>
      <c r="R249" s="11"/>
      <c r="S249" s="406" t="s">
        <v>67</v>
      </c>
      <c r="T249" s="1058">
        <f>F267+L267</f>
        <v>10.52</v>
      </c>
      <c r="U249" s="1065">
        <f>G267+M267</f>
        <v>10.52</v>
      </c>
      <c r="V249" s="11"/>
      <c r="Z249" s="169"/>
      <c r="AF249" s="1185"/>
      <c r="AI249" s="169"/>
      <c r="AJ249" s="169"/>
      <c r="AK249" s="169"/>
      <c r="AL249" s="169"/>
      <c r="AM249" s="169"/>
      <c r="AN249" s="169"/>
      <c r="AO249" s="169"/>
    </row>
    <row r="250" spans="2:43" ht="16.2" thickBot="1">
      <c r="B250" s="591" t="s">
        <v>10</v>
      </c>
      <c r="C250" s="409" t="s">
        <v>15</v>
      </c>
      <c r="D250" s="425">
        <v>30</v>
      </c>
      <c r="E250" s="1910" t="s">
        <v>200</v>
      </c>
      <c r="F250" s="384"/>
      <c r="G250" s="588"/>
      <c r="H250" s="1562" t="s">
        <v>132</v>
      </c>
      <c r="I250" s="427"/>
      <c r="J250" s="588"/>
      <c r="K250" s="333" t="s">
        <v>105</v>
      </c>
      <c r="L250" s="341">
        <v>200</v>
      </c>
      <c r="M250" s="319">
        <v>200</v>
      </c>
      <c r="O250" s="1057" t="s">
        <v>248</v>
      </c>
      <c r="P250" s="1064">
        <f>X248</f>
        <v>100.7</v>
      </c>
      <c r="Q250" s="1175">
        <f>Y248</f>
        <v>69</v>
      </c>
      <c r="R250" s="11"/>
      <c r="S250" s="406" t="s">
        <v>250</v>
      </c>
      <c r="T250" s="1058">
        <f>L265</f>
        <v>2.5</v>
      </c>
      <c r="U250" s="1055">
        <f>M265</f>
        <v>2.5</v>
      </c>
      <c r="V250" s="11"/>
      <c r="W250" s="1143" t="s">
        <v>438</v>
      </c>
      <c r="X250" s="1144" t="s">
        <v>439</v>
      </c>
      <c r="Y250" s="1145" t="s">
        <v>440</v>
      </c>
      <c r="Z250" s="169"/>
      <c r="AI250" s="169"/>
      <c r="AJ250" s="169"/>
      <c r="AK250" s="169"/>
      <c r="AL250" s="169"/>
      <c r="AM250" s="169"/>
      <c r="AN250" s="169"/>
      <c r="AO250" s="169"/>
    </row>
    <row r="251" spans="2:43">
      <c r="B251" s="595"/>
      <c r="C251" s="1508"/>
      <c r="D251" s="44"/>
      <c r="E251" s="756" t="s">
        <v>105</v>
      </c>
      <c r="F251" s="441">
        <v>25.116</v>
      </c>
      <c r="G251" s="442"/>
      <c r="H251" s="430" t="s">
        <v>124</v>
      </c>
      <c r="I251" s="427">
        <v>7.5</v>
      </c>
      <c r="J251" s="437">
        <v>7.5</v>
      </c>
      <c r="K251" s="73"/>
      <c r="L251" s="11"/>
      <c r="M251" s="84"/>
      <c r="O251" s="1052" t="s">
        <v>458</v>
      </c>
      <c r="P251" s="1079">
        <f>D278</f>
        <v>90</v>
      </c>
      <c r="Q251" s="1164">
        <f>D278</f>
        <v>90</v>
      </c>
      <c r="R251" s="11"/>
      <c r="S251" s="406" t="s">
        <v>71</v>
      </c>
      <c r="T251" s="1058">
        <f>I265+F279+F275</f>
        <v>1.4699999999999998</v>
      </c>
      <c r="U251" s="1055">
        <f>G279+J265+G275</f>
        <v>1.4699999999999998</v>
      </c>
      <c r="V251" s="11"/>
      <c r="W251" s="1119" t="s">
        <v>474</v>
      </c>
      <c r="X251" s="1146">
        <f>Y251/1000/0.04</f>
        <v>3.85E-2</v>
      </c>
      <c r="Y251" s="1120">
        <f>J274</f>
        <v>1.54</v>
      </c>
      <c r="Z251" s="169"/>
      <c r="AI251" s="169"/>
      <c r="AJ251" s="169"/>
      <c r="AK251" s="169"/>
      <c r="AL251" s="169"/>
      <c r="AM251" s="169"/>
      <c r="AN251" s="169"/>
      <c r="AO251" s="169"/>
    </row>
    <row r="252" spans="2:43">
      <c r="B252" s="73"/>
      <c r="C252" s="1909"/>
      <c r="D252" s="84"/>
      <c r="E252" s="430" t="s">
        <v>106</v>
      </c>
      <c r="F252" s="427">
        <v>1.82</v>
      </c>
      <c r="G252" s="437">
        <v>1.82</v>
      </c>
      <c r="H252" s="430" t="s">
        <v>133</v>
      </c>
      <c r="I252" s="427">
        <v>2.25</v>
      </c>
      <c r="J252" s="437">
        <v>2.25</v>
      </c>
      <c r="K252" s="73"/>
      <c r="L252" s="11"/>
      <c r="M252" s="84"/>
      <c r="O252" s="1066" t="s">
        <v>473</v>
      </c>
      <c r="P252" s="1064">
        <f>D275</f>
        <v>200</v>
      </c>
      <c r="Q252" s="1164">
        <f>D275</f>
        <v>200</v>
      </c>
      <c r="R252" s="11"/>
      <c r="S252" s="406" t="s">
        <v>435</v>
      </c>
      <c r="T252" s="1058">
        <f>F280</f>
        <v>8.0000000000000002E-3</v>
      </c>
      <c r="U252" s="1151">
        <f>G280</f>
        <v>8.0000000000000002E-3</v>
      </c>
      <c r="V252" s="11"/>
      <c r="W252" s="936" t="s">
        <v>475</v>
      </c>
      <c r="X252" s="1239">
        <f>Y252/1000/0.04</f>
        <v>1</v>
      </c>
      <c r="Y252" s="1120">
        <f>D267</f>
        <v>40</v>
      </c>
      <c r="Z252" s="169"/>
      <c r="AI252" s="169"/>
      <c r="AJ252" s="169"/>
      <c r="AK252" s="169"/>
      <c r="AL252" s="169"/>
      <c r="AM252" s="169"/>
      <c r="AN252" s="169"/>
      <c r="AO252" s="169"/>
    </row>
    <row r="253" spans="2:43">
      <c r="B253" s="595"/>
      <c r="C253" s="1508"/>
      <c r="D253" s="44"/>
      <c r="E253" s="936" t="s">
        <v>125</v>
      </c>
      <c r="F253" s="473" t="s">
        <v>588</v>
      </c>
      <c r="G253" s="442">
        <v>4.5759999999999996</v>
      </c>
      <c r="H253" s="430" t="s">
        <v>135</v>
      </c>
      <c r="I253" s="427">
        <v>3</v>
      </c>
      <c r="J253" s="437">
        <v>3</v>
      </c>
      <c r="K253" s="73"/>
      <c r="L253" s="11"/>
      <c r="M253" s="84"/>
      <c r="O253" s="1057" t="s">
        <v>596</v>
      </c>
      <c r="P253" s="1064">
        <f>I271</f>
        <v>105.1</v>
      </c>
      <c r="Q253" s="1203">
        <f>J271</f>
        <v>72.680000000000007</v>
      </c>
      <c r="R253" s="11"/>
      <c r="S253" s="409" t="s">
        <v>140</v>
      </c>
      <c r="T253" s="1058">
        <f>I276</f>
        <v>10</v>
      </c>
      <c r="U253" s="1055">
        <f>J276</f>
        <v>10</v>
      </c>
      <c r="V253" s="11"/>
      <c r="W253" s="936" t="s">
        <v>597</v>
      </c>
      <c r="X253" s="1239">
        <f>Y253/1000/0.04</f>
        <v>0.1</v>
      </c>
      <c r="Y253" s="1120">
        <f>G273</f>
        <v>4</v>
      </c>
      <c r="Z253" s="169"/>
      <c r="AI253" s="169"/>
      <c r="AJ253" s="169"/>
      <c r="AK253" s="169"/>
      <c r="AL253" s="169"/>
      <c r="AM253" s="169"/>
      <c r="AN253" s="169"/>
      <c r="AO253" s="169"/>
    </row>
    <row r="254" spans="2:43" ht="15" thickBot="1">
      <c r="B254" s="595"/>
      <c r="C254" s="1508"/>
      <c r="D254" s="44"/>
      <c r="E254" s="936" t="s">
        <v>142</v>
      </c>
      <c r="F254" s="441">
        <v>16.02</v>
      </c>
      <c r="G254" s="442">
        <v>16.02</v>
      </c>
      <c r="H254" s="430" t="s">
        <v>105</v>
      </c>
      <c r="I254" s="427">
        <v>22.5</v>
      </c>
      <c r="J254" s="437">
        <v>22.5</v>
      </c>
      <c r="K254" s="73"/>
      <c r="L254" s="11"/>
      <c r="M254" s="84"/>
      <c r="O254" s="1057" t="s">
        <v>78</v>
      </c>
      <c r="P254" s="1079">
        <f>F266+L266+L273</f>
        <v>316</v>
      </c>
      <c r="Q254" s="1164">
        <f>G266+M266+M273</f>
        <v>315</v>
      </c>
      <c r="R254" s="11"/>
      <c r="S254" s="11"/>
      <c r="T254" s="11"/>
      <c r="U254" s="11"/>
      <c r="V254" s="11"/>
      <c r="W254" s="1122" t="s">
        <v>441</v>
      </c>
      <c r="X254" s="1153">
        <f>SUM(X251:X253)</f>
        <v>1.1385000000000001</v>
      </c>
      <c r="Y254" s="1148">
        <f>SUM(Y251:Y253)</f>
        <v>45.54</v>
      </c>
      <c r="Z254" s="169"/>
      <c r="AI254" s="169"/>
      <c r="AJ254" s="169"/>
      <c r="AK254" s="169"/>
      <c r="AL254" s="169"/>
      <c r="AM254" s="169"/>
      <c r="AN254" s="169"/>
      <c r="AO254" s="169"/>
    </row>
    <row r="255" spans="2:43">
      <c r="B255" s="73"/>
      <c r="C255" s="1909"/>
      <c r="D255" s="84"/>
      <c r="E255" s="936" t="s">
        <v>71</v>
      </c>
      <c r="F255" s="441">
        <v>0.46800000000000003</v>
      </c>
      <c r="G255" s="442">
        <v>0.46800000000000003</v>
      </c>
      <c r="H255" s="431" t="s">
        <v>109</v>
      </c>
      <c r="I255" s="589">
        <v>5.9999999999999995E-4</v>
      </c>
      <c r="J255" s="590">
        <v>5.9999999999999995E-4</v>
      </c>
      <c r="K255" s="73"/>
      <c r="L255" s="11"/>
      <c r="M255" s="84"/>
      <c r="R255" s="11"/>
      <c r="S255" s="11"/>
      <c r="T255" s="11"/>
      <c r="U255" s="11"/>
      <c r="V255" s="11"/>
      <c r="Z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</row>
    <row r="256" spans="2:43" ht="15" thickBot="1">
      <c r="B256" s="67"/>
      <c r="C256" s="920"/>
      <c r="D256" s="87"/>
      <c r="E256" s="67"/>
      <c r="F256" s="35"/>
      <c r="G256" s="87"/>
      <c r="H256" s="318" t="s">
        <v>71</v>
      </c>
      <c r="I256" s="344">
        <v>0.3</v>
      </c>
      <c r="J256" s="506">
        <v>0.3</v>
      </c>
      <c r="K256" s="67"/>
      <c r="L256" s="35"/>
      <c r="M256" s="87"/>
      <c r="O256" s="11"/>
      <c r="P256" s="11"/>
      <c r="Q256" s="11"/>
      <c r="R256" s="11"/>
      <c r="S256" s="11"/>
      <c r="T256" s="11"/>
      <c r="U256" s="11"/>
      <c r="V256" s="11"/>
      <c r="Z256" s="169"/>
      <c r="AD256" s="169"/>
      <c r="AE256" s="169"/>
      <c r="AF256" s="169"/>
      <c r="AG256" s="163"/>
      <c r="AH256" s="163"/>
      <c r="AI256" s="169"/>
      <c r="AJ256" s="169"/>
      <c r="AK256" s="169"/>
      <c r="AL256" s="169"/>
      <c r="AM256" s="169"/>
      <c r="AN256" s="169"/>
      <c r="AO256" s="169"/>
      <c r="AP256" s="169"/>
      <c r="AQ256" s="169"/>
    </row>
    <row r="257" spans="2:43">
      <c r="E257" s="11"/>
      <c r="F257" s="11"/>
      <c r="G257" s="11"/>
      <c r="Z257" s="169"/>
      <c r="AD257" s="355"/>
      <c r="AE257" s="356"/>
      <c r="AF257" s="169"/>
      <c r="AG257" s="155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</row>
    <row r="258" spans="2:43">
      <c r="B258" s="40"/>
      <c r="C258" s="163"/>
      <c r="D258" s="15"/>
      <c r="E258" s="11"/>
      <c r="F258" s="11"/>
      <c r="G258" s="11"/>
      <c r="Z258" s="169"/>
      <c r="AD258" s="169"/>
      <c r="AE258" s="198"/>
      <c r="AF258" s="169"/>
      <c r="AG258" s="167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</row>
    <row r="259" spans="2:43" ht="15.6">
      <c r="Z259" s="169"/>
      <c r="AA259" s="354"/>
      <c r="AB259" s="169"/>
      <c r="AC259" s="198"/>
      <c r="AD259" s="169"/>
      <c r="AE259" s="198"/>
      <c r="AF259" s="169"/>
      <c r="AG259" s="167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</row>
    <row r="260" spans="2:43">
      <c r="O260" s="1016"/>
      <c r="P260" s="15"/>
      <c r="Q260" s="231"/>
      <c r="Z260" s="169"/>
      <c r="AA260" s="169"/>
      <c r="AB260" s="170"/>
      <c r="AC260" s="169"/>
      <c r="AD260" s="169"/>
      <c r="AE260" s="198"/>
      <c r="AF260" s="169"/>
      <c r="AG260" s="167"/>
      <c r="AH260" s="221"/>
      <c r="AI260" s="169"/>
      <c r="AJ260" s="169"/>
      <c r="AK260" s="169"/>
      <c r="AL260" s="169"/>
      <c r="AM260" s="169"/>
      <c r="AN260" s="169"/>
      <c r="AO260" s="169"/>
      <c r="AP260" s="169"/>
      <c r="AQ260" s="169"/>
    </row>
    <row r="261" spans="2:43">
      <c r="B261" s="1554" t="s">
        <v>253</v>
      </c>
      <c r="C261" s="197"/>
      <c r="F261" s="210" t="s">
        <v>253</v>
      </c>
      <c r="J261" s="156"/>
      <c r="L261" s="2"/>
      <c r="O261" s="1016"/>
      <c r="P261" s="678"/>
      <c r="Q261" s="735"/>
      <c r="Z261" s="169"/>
      <c r="AA261" s="339"/>
      <c r="AB261" s="1181"/>
      <c r="AC261" s="198"/>
      <c r="AD261" s="169"/>
      <c r="AE261" s="198"/>
      <c r="AF261" s="169"/>
      <c r="AG261" s="163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</row>
    <row r="262" spans="2:43" ht="15" thickBot="1">
      <c r="B262" s="2" t="s">
        <v>252</v>
      </c>
      <c r="C262" s="197"/>
      <c r="K262" s="156"/>
      <c r="Z262" s="169"/>
      <c r="AA262" s="167"/>
      <c r="AB262" s="169"/>
      <c r="AC262" s="198"/>
      <c r="AD262" s="169"/>
      <c r="AE262" s="198"/>
      <c r="AF262" s="169"/>
      <c r="AG262" s="163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</row>
    <row r="263" spans="2:43" ht="16.2" thickBot="1">
      <c r="B263" s="1483" t="s">
        <v>598</v>
      </c>
      <c r="C263" s="927"/>
      <c r="D263" s="43"/>
      <c r="E263" s="45"/>
      <c r="F263" s="1482" t="s">
        <v>693</v>
      </c>
      <c r="G263" s="47"/>
      <c r="H263" s="47"/>
      <c r="I263" s="47"/>
      <c r="J263" s="58"/>
      <c r="K263" s="823" t="s">
        <v>237</v>
      </c>
      <c r="L263" s="190"/>
      <c r="M263" s="175"/>
      <c r="Z263" s="169"/>
      <c r="AA263" s="167"/>
      <c r="AB263" s="169"/>
      <c r="AC263" s="163"/>
      <c r="AD263" s="169"/>
      <c r="AE263" s="198"/>
      <c r="AF263" s="169"/>
      <c r="AG263" s="163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</row>
    <row r="264" spans="2:43" ht="15" thickBot="1">
      <c r="B264" s="412"/>
      <c r="C264" s="750" t="s">
        <v>346</v>
      </c>
      <c r="D264" s="386"/>
      <c r="E264" s="457" t="s">
        <v>150</v>
      </c>
      <c r="F264" s="113" t="s">
        <v>151</v>
      </c>
      <c r="G264" s="511" t="s">
        <v>152</v>
      </c>
      <c r="H264" s="457" t="s">
        <v>150</v>
      </c>
      <c r="I264" s="113" t="s">
        <v>151</v>
      </c>
      <c r="J264" s="222" t="s">
        <v>152</v>
      </c>
      <c r="K264" s="260" t="s">
        <v>150</v>
      </c>
      <c r="L264" s="261" t="s">
        <v>151</v>
      </c>
      <c r="M264" s="388" t="s">
        <v>152</v>
      </c>
      <c r="Z264" s="169"/>
      <c r="AA264" s="170"/>
      <c r="AB264" s="1182"/>
      <c r="AC264" s="198"/>
      <c r="AD264" s="169"/>
      <c r="AE264" s="198"/>
      <c r="AF264" s="169"/>
      <c r="AG264" s="163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</row>
    <row r="265" spans="2:43">
      <c r="B265" s="749" t="s">
        <v>322</v>
      </c>
      <c r="C265" s="487" t="s">
        <v>692</v>
      </c>
      <c r="D265" s="570" t="s">
        <v>324</v>
      </c>
      <c r="E265" s="115" t="s">
        <v>137</v>
      </c>
      <c r="F265" s="476">
        <v>29.45</v>
      </c>
      <c r="G265" s="1566">
        <v>29.45</v>
      </c>
      <c r="H265" s="1567" t="s">
        <v>108</v>
      </c>
      <c r="I265" s="1568">
        <v>0.6</v>
      </c>
      <c r="J265" s="1569">
        <v>0.6</v>
      </c>
      <c r="K265" s="207" t="s">
        <v>257</v>
      </c>
      <c r="L265" s="215">
        <v>2.5</v>
      </c>
      <c r="M265" s="218">
        <v>2.5</v>
      </c>
      <c r="R265" s="11"/>
      <c r="Z265" s="169"/>
      <c r="AA265" s="170"/>
      <c r="AB265" s="1180"/>
      <c r="AC265" s="198"/>
      <c r="AD265" s="169"/>
      <c r="AE265" s="198"/>
      <c r="AF265" s="169"/>
      <c r="AG265" s="163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</row>
    <row r="266" spans="2:43">
      <c r="B266" s="504" t="s">
        <v>22</v>
      </c>
      <c r="C266" s="409" t="s">
        <v>237</v>
      </c>
      <c r="D266" s="489">
        <v>200</v>
      </c>
      <c r="E266" s="430" t="s">
        <v>104</v>
      </c>
      <c r="F266" s="473">
        <v>100</v>
      </c>
      <c r="G266" s="587">
        <v>100</v>
      </c>
      <c r="H266" s="574" t="s">
        <v>105</v>
      </c>
      <c r="I266" s="427">
        <v>66.3</v>
      </c>
      <c r="J266" s="437"/>
      <c r="K266" s="317" t="s">
        <v>78</v>
      </c>
      <c r="L266" s="397">
        <v>200</v>
      </c>
      <c r="M266" s="400">
        <v>200</v>
      </c>
      <c r="Z266" s="169"/>
      <c r="AA266" s="167"/>
      <c r="AB266" s="169"/>
      <c r="AC266" s="350"/>
      <c r="AD266" s="1179"/>
      <c r="AE266" s="198"/>
      <c r="AF266" s="1179"/>
      <c r="AG266" s="163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</row>
    <row r="267" spans="2:43">
      <c r="B267" s="710" t="s">
        <v>749</v>
      </c>
      <c r="C267" s="740" t="s">
        <v>751</v>
      </c>
      <c r="D267" s="886">
        <v>40</v>
      </c>
      <c r="E267" s="430" t="s">
        <v>67</v>
      </c>
      <c r="F267" s="473">
        <v>5.52</v>
      </c>
      <c r="G267" s="587">
        <v>5.52</v>
      </c>
      <c r="H267" s="574" t="s">
        <v>106</v>
      </c>
      <c r="I267" s="473">
        <v>10</v>
      </c>
      <c r="J267" s="443">
        <v>10</v>
      </c>
      <c r="K267" s="272" t="s">
        <v>67</v>
      </c>
      <c r="L267" s="282">
        <v>5</v>
      </c>
      <c r="M267" s="283">
        <v>5</v>
      </c>
      <c r="Z267" s="169"/>
      <c r="AA267" s="170"/>
      <c r="AB267" s="169"/>
      <c r="AC267" s="169"/>
      <c r="AD267" s="169"/>
      <c r="AE267" s="198"/>
      <c r="AF267" s="1179"/>
      <c r="AG267" s="163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</row>
    <row r="268" spans="2:43" ht="15" thickBot="1">
      <c r="B268" s="424" t="s">
        <v>10</v>
      </c>
      <c r="C268" s="409" t="s">
        <v>11</v>
      </c>
      <c r="D268" s="489">
        <v>40</v>
      </c>
      <c r="E268" s="67"/>
      <c r="F268" s="35"/>
      <c r="G268" s="35"/>
      <c r="H268" s="35"/>
      <c r="I268" s="35"/>
      <c r="J268" s="87"/>
      <c r="K268" s="333" t="s">
        <v>105</v>
      </c>
      <c r="L268" s="341">
        <v>10</v>
      </c>
      <c r="M268" s="319">
        <v>10</v>
      </c>
      <c r="O268" s="1016"/>
      <c r="P268" s="15"/>
      <c r="Q268" s="231"/>
      <c r="Z268" s="169"/>
      <c r="AA268" s="170"/>
      <c r="AB268" s="1183"/>
      <c r="AC268" s="347"/>
      <c r="AD268" s="169"/>
      <c r="AE268" s="198"/>
      <c r="AF268" s="169"/>
      <c r="AG268" s="163"/>
      <c r="AH268" s="360"/>
      <c r="AI268" s="169"/>
      <c r="AJ268" s="169"/>
      <c r="AK268" s="169"/>
      <c r="AL268" s="169"/>
      <c r="AM268" s="169"/>
      <c r="AN268" s="169"/>
      <c r="AO268" s="169"/>
      <c r="AP268" s="169"/>
      <c r="AQ268" s="169"/>
    </row>
    <row r="269" spans="2:43" ht="15" thickBot="1">
      <c r="B269" s="830" t="s">
        <v>10</v>
      </c>
      <c r="C269" s="323" t="s">
        <v>15</v>
      </c>
      <c r="D269" s="831">
        <v>20</v>
      </c>
      <c r="E269" s="503" t="s">
        <v>561</v>
      </c>
      <c r="F269" s="593"/>
      <c r="G269" s="81"/>
      <c r="H269" s="1533" t="s">
        <v>591</v>
      </c>
      <c r="I269" s="47"/>
      <c r="J269" s="47"/>
      <c r="K269" s="824" t="s">
        <v>594</v>
      </c>
      <c r="L269" s="43"/>
      <c r="M269" s="825"/>
      <c r="O269" s="1016"/>
      <c r="P269" s="678"/>
      <c r="Q269" s="735"/>
      <c r="Z269" s="169"/>
      <c r="AA269" s="170"/>
      <c r="AB269" s="1184"/>
      <c r="AC269" s="198"/>
      <c r="AD269" s="1228"/>
      <c r="AE269" s="198"/>
      <c r="AF269" s="1179"/>
      <c r="AG269" s="201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</row>
    <row r="270" spans="2:43" ht="15" thickBot="1">
      <c r="B270" s="760"/>
      <c r="C270" s="750" t="s">
        <v>234</v>
      </c>
      <c r="D270" s="64"/>
      <c r="E270" s="457" t="s">
        <v>150</v>
      </c>
      <c r="F270" s="113" t="s">
        <v>151</v>
      </c>
      <c r="G270" s="222" t="s">
        <v>152</v>
      </c>
      <c r="H270" s="538" t="s">
        <v>150</v>
      </c>
      <c r="I270" s="113" t="s">
        <v>151</v>
      </c>
      <c r="J270" s="511" t="s">
        <v>152</v>
      </c>
      <c r="K270" s="532" t="s">
        <v>150</v>
      </c>
      <c r="L270" s="119" t="s">
        <v>151</v>
      </c>
      <c r="M270" s="219" t="s">
        <v>152</v>
      </c>
      <c r="O270" s="1016"/>
      <c r="P270" s="15"/>
      <c r="Q270" s="231"/>
      <c r="Z270" s="169"/>
      <c r="AA270" s="170"/>
      <c r="AB270" s="1183"/>
      <c r="AC270" s="198"/>
      <c r="AD270" s="1179"/>
      <c r="AE270" s="198"/>
      <c r="AF270" s="117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</row>
    <row r="271" spans="2:43" ht="12" customHeight="1">
      <c r="B271" s="422" t="s">
        <v>589</v>
      </c>
      <c r="C271" s="409" t="s">
        <v>590</v>
      </c>
      <c r="D271" s="822">
        <v>200</v>
      </c>
      <c r="E271" s="115" t="s">
        <v>102</v>
      </c>
      <c r="F271" s="208">
        <v>14</v>
      </c>
      <c r="G271" s="224">
        <v>14</v>
      </c>
      <c r="H271" s="115" t="s">
        <v>228</v>
      </c>
      <c r="I271" s="208">
        <v>105.1</v>
      </c>
      <c r="J271" s="236">
        <v>72.680000000000007</v>
      </c>
      <c r="K271" s="117" t="s">
        <v>127</v>
      </c>
      <c r="L271" s="205">
        <v>117.34</v>
      </c>
      <c r="M271" s="534">
        <v>88</v>
      </c>
      <c r="O271" s="1016"/>
      <c r="P271" s="15"/>
      <c r="Q271" s="231"/>
      <c r="S271" s="610"/>
      <c r="T271" s="1217"/>
      <c r="U271" s="1228"/>
      <c r="V271" s="169"/>
      <c r="W271" s="169"/>
      <c r="Z271" s="169"/>
      <c r="AA271" s="170"/>
      <c r="AB271" s="1183"/>
      <c r="AC271" s="198"/>
      <c r="AD271" s="1179"/>
      <c r="AE271" s="198"/>
      <c r="AF271" s="169"/>
      <c r="AG271" s="163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</row>
    <row r="272" spans="2:43" ht="14.25" customHeight="1">
      <c r="B272" s="527" t="s">
        <v>403</v>
      </c>
      <c r="C272" s="441" t="s">
        <v>738</v>
      </c>
      <c r="D272" s="495">
        <v>100</v>
      </c>
      <c r="E272" s="316" t="s">
        <v>343</v>
      </c>
      <c r="F272" s="473">
        <v>0.96</v>
      </c>
      <c r="G272" s="443">
        <v>0.96</v>
      </c>
      <c r="H272" s="430" t="s">
        <v>232</v>
      </c>
      <c r="I272" s="427">
        <v>16.3</v>
      </c>
      <c r="J272" s="329">
        <v>16.3</v>
      </c>
      <c r="K272" s="829" t="s">
        <v>89</v>
      </c>
      <c r="L272" s="427">
        <v>3</v>
      </c>
      <c r="M272" s="437">
        <v>3</v>
      </c>
      <c r="O272" s="1016"/>
      <c r="P272" s="38"/>
      <c r="Q272" s="1017"/>
      <c r="S272" s="198"/>
      <c r="T272" s="967"/>
      <c r="U272" s="1234"/>
      <c r="V272" s="169"/>
      <c r="W272" s="169"/>
      <c r="Z272" s="169"/>
      <c r="AA272" s="170"/>
      <c r="AB272" s="1179"/>
      <c r="AC272" s="198"/>
      <c r="AD272" s="169"/>
      <c r="AE272" s="198"/>
      <c r="AF272" s="117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</row>
    <row r="273" spans="2:43" ht="12" customHeight="1">
      <c r="B273" s="421" t="s">
        <v>592</v>
      </c>
      <c r="C273" s="548" t="s">
        <v>190</v>
      </c>
      <c r="D273" s="494" t="s">
        <v>553</v>
      </c>
      <c r="E273" s="936" t="s">
        <v>125</v>
      </c>
      <c r="F273" s="473" t="s">
        <v>299</v>
      </c>
      <c r="G273" s="442">
        <v>4</v>
      </c>
      <c r="H273" s="316" t="s">
        <v>105</v>
      </c>
      <c r="I273" s="399">
        <v>8.4600000000000009</v>
      </c>
      <c r="J273" s="472">
        <v>8.4600000000000009</v>
      </c>
      <c r="K273" s="430" t="s">
        <v>104</v>
      </c>
      <c r="L273" s="427">
        <v>16</v>
      </c>
      <c r="M273" s="428">
        <v>15</v>
      </c>
      <c r="O273" s="11"/>
      <c r="P273" s="11"/>
      <c r="Q273" s="11"/>
      <c r="S273" s="198"/>
      <c r="T273" s="298"/>
      <c r="U273" s="1179"/>
      <c r="V273" s="169"/>
      <c r="W273" s="169"/>
      <c r="Z273" s="169"/>
      <c r="AA273" s="170"/>
      <c r="AB273" s="1183"/>
      <c r="AC273" s="169"/>
      <c r="AD273" s="169"/>
      <c r="AE273" s="198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</row>
    <row r="274" spans="2:43">
      <c r="B274" s="527" t="s">
        <v>147</v>
      </c>
      <c r="C274" s="668" t="s">
        <v>263</v>
      </c>
      <c r="D274" s="845"/>
      <c r="E274" s="430" t="s">
        <v>105</v>
      </c>
      <c r="F274" s="427">
        <v>2.8</v>
      </c>
      <c r="G274" s="767"/>
      <c r="H274" s="316" t="s">
        <v>125</v>
      </c>
      <c r="I274" s="473" t="s">
        <v>737</v>
      </c>
      <c r="J274" s="329">
        <v>1.54</v>
      </c>
      <c r="K274" s="1565" t="s">
        <v>593</v>
      </c>
      <c r="L274" s="11"/>
      <c r="M274" s="84"/>
      <c r="O274" s="11"/>
      <c r="P274" s="11"/>
      <c r="Q274" s="11"/>
      <c r="Z274" s="169"/>
      <c r="AA274" s="170"/>
      <c r="AB274" s="169"/>
      <c r="AC274" s="169"/>
      <c r="AD274" s="169"/>
      <c r="AE274" s="163"/>
      <c r="AF274" s="1183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</row>
    <row r="275" spans="2:43">
      <c r="B275" s="424" t="s">
        <v>9</v>
      </c>
      <c r="C275" s="409" t="s">
        <v>229</v>
      </c>
      <c r="D275" s="488">
        <v>200</v>
      </c>
      <c r="E275" s="466" t="s">
        <v>108</v>
      </c>
      <c r="F275" s="468">
        <v>0.4</v>
      </c>
      <c r="G275" s="469">
        <v>0.4</v>
      </c>
      <c r="H275" s="316" t="s">
        <v>91</v>
      </c>
      <c r="I275" s="473">
        <v>14.1</v>
      </c>
      <c r="J275" s="533">
        <v>11</v>
      </c>
      <c r="K275" s="430" t="s">
        <v>146</v>
      </c>
      <c r="L275" s="427">
        <v>77</v>
      </c>
      <c r="M275" s="428">
        <v>50</v>
      </c>
      <c r="Z275" s="169"/>
      <c r="AA275" s="170"/>
      <c r="AB275" s="1179"/>
      <c r="AC275" s="169"/>
      <c r="AD275" s="169"/>
      <c r="AE275" s="163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</row>
    <row r="276" spans="2:43">
      <c r="B276" s="424" t="s">
        <v>10</v>
      </c>
      <c r="C276" s="409" t="s">
        <v>11</v>
      </c>
      <c r="D276" s="488">
        <v>30</v>
      </c>
      <c r="E276" s="111" t="s">
        <v>595</v>
      </c>
      <c r="F276" s="11"/>
      <c r="G276" s="84"/>
      <c r="H276" s="316" t="s">
        <v>204</v>
      </c>
      <c r="I276" s="473">
        <v>10</v>
      </c>
      <c r="J276" s="533">
        <v>10</v>
      </c>
      <c r="K276" s="73"/>
      <c r="L276" s="11"/>
      <c r="M276" s="84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</row>
    <row r="277" spans="2:43">
      <c r="B277" s="424" t="s">
        <v>10</v>
      </c>
      <c r="C277" s="409" t="s">
        <v>15</v>
      </c>
      <c r="D277" s="488">
        <v>20</v>
      </c>
      <c r="E277" s="430" t="s">
        <v>192</v>
      </c>
      <c r="F277" s="441">
        <v>9.6</v>
      </c>
      <c r="G277" s="442">
        <v>8</v>
      </c>
      <c r="H277" s="430" t="s">
        <v>115</v>
      </c>
      <c r="I277" s="427">
        <v>5</v>
      </c>
      <c r="J277" s="437">
        <v>5</v>
      </c>
      <c r="K277" s="73"/>
      <c r="L277" s="11"/>
      <c r="M277" s="84"/>
      <c r="Z277" s="169"/>
      <c r="AA277" s="198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</row>
    <row r="278" spans="2:43">
      <c r="B278" s="460" t="s">
        <v>13</v>
      </c>
      <c r="C278" s="409" t="s">
        <v>580</v>
      </c>
      <c r="D278" s="488">
        <v>90</v>
      </c>
      <c r="E278" s="430" t="s">
        <v>106</v>
      </c>
      <c r="F278" s="441">
        <v>4</v>
      </c>
      <c r="G278" s="442">
        <v>4</v>
      </c>
      <c r="H278" s="73"/>
      <c r="I278" s="11"/>
      <c r="J278" s="84"/>
      <c r="K278" s="73"/>
      <c r="L278" s="11"/>
      <c r="M278" s="84"/>
      <c r="Z278" s="169"/>
      <c r="AA278" s="198"/>
      <c r="AB278" s="336"/>
      <c r="AC278" s="337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</row>
    <row r="279" spans="2:43">
      <c r="B279" s="73"/>
      <c r="C279" s="801"/>
      <c r="D279" s="84"/>
      <c r="E279" s="466" t="s">
        <v>108</v>
      </c>
      <c r="F279" s="468">
        <v>0.47</v>
      </c>
      <c r="G279" s="469">
        <v>0.47</v>
      </c>
      <c r="H279" s="73"/>
      <c r="I279" s="11"/>
      <c r="J279" s="84"/>
      <c r="K279" s="73"/>
      <c r="L279" s="11"/>
      <c r="M279" s="84"/>
      <c r="Z279" s="169"/>
      <c r="AA279" s="169"/>
      <c r="AB279" s="162"/>
      <c r="AC279" s="225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</row>
    <row r="280" spans="2:43">
      <c r="B280" s="73"/>
      <c r="C280" s="801"/>
      <c r="D280" s="84"/>
      <c r="E280" s="466" t="s">
        <v>109</v>
      </c>
      <c r="F280" s="464">
        <v>8.0000000000000002E-3</v>
      </c>
      <c r="G280" s="465">
        <v>8.0000000000000002E-3</v>
      </c>
      <c r="H280" s="73"/>
      <c r="I280" s="11"/>
      <c r="J280" s="84"/>
      <c r="K280" s="73"/>
      <c r="L280" s="11"/>
      <c r="M280" s="84"/>
      <c r="Z280" s="169"/>
      <c r="AA280" s="146"/>
      <c r="AB280" s="177"/>
      <c r="AC280" s="22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</row>
    <row r="281" spans="2:43" ht="15" thickBot="1">
      <c r="B281" s="67"/>
      <c r="C281" s="920"/>
      <c r="D281" s="87"/>
      <c r="E281" s="481" t="s">
        <v>105</v>
      </c>
      <c r="F281" s="474">
        <v>190</v>
      </c>
      <c r="G281" s="1571"/>
      <c r="H281" s="67"/>
      <c r="I281" s="35"/>
      <c r="J281" s="87"/>
      <c r="K281" s="67"/>
      <c r="L281" s="35"/>
      <c r="M281" s="87"/>
      <c r="Z281" s="169"/>
      <c r="AA281" s="163"/>
      <c r="AB281" s="177"/>
      <c r="AC281" s="22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</row>
    <row r="282" spans="2:43">
      <c r="E282" s="167"/>
      <c r="F282" s="168"/>
      <c r="G282" s="169"/>
      <c r="H282" s="11"/>
      <c r="I282" s="11"/>
      <c r="J282" s="11"/>
      <c r="K282" s="167"/>
      <c r="L282" s="168"/>
      <c r="M282" s="169"/>
      <c r="Z282" s="169"/>
      <c r="AA282" s="11"/>
      <c r="AB282" s="177"/>
      <c r="AC282" s="22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</row>
    <row r="283" spans="2:43">
      <c r="C283" s="197"/>
      <c r="Z283" s="169"/>
      <c r="AB283" s="177"/>
      <c r="AC283" s="22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</row>
    <row r="284" spans="2:43">
      <c r="C284" s="197"/>
      <c r="Z284" s="169"/>
      <c r="AB284" s="173"/>
      <c r="AC284" s="338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</row>
    <row r="285" spans="2:43">
      <c r="C285" s="197"/>
      <c r="Z285" s="169"/>
      <c r="AB285" s="171"/>
      <c r="AC285" s="230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</row>
    <row r="286" spans="2:43">
      <c r="C286" s="197"/>
      <c r="Z286" s="169"/>
      <c r="AA286" s="169"/>
      <c r="AB286" s="162"/>
      <c r="AC286" s="232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</row>
    <row r="287" spans="2:43">
      <c r="C287" s="197"/>
      <c r="Z287" s="169"/>
      <c r="AA287" s="966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</row>
    <row r="288" spans="2:43">
      <c r="C288" s="197"/>
      <c r="H288" s="163"/>
      <c r="I288" s="162"/>
      <c r="J288" s="232"/>
      <c r="Z288" s="169"/>
      <c r="AA288" s="33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</row>
    <row r="289" spans="3:43">
      <c r="C289" s="197"/>
      <c r="Z289" s="169"/>
      <c r="AA289" s="174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</row>
    <row r="290" spans="3:43">
      <c r="C290" s="197"/>
      <c r="Z290" s="169"/>
      <c r="AA290" s="174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</row>
    <row r="291" spans="3:43">
      <c r="C291" s="197"/>
      <c r="Z291" s="169"/>
      <c r="AA291" s="357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</row>
    <row r="292" spans="3:43">
      <c r="C292" s="197"/>
      <c r="Z292" s="169"/>
      <c r="AA292" s="357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</row>
    <row r="293" spans="3:43">
      <c r="C293" s="197"/>
      <c r="Z293" s="169"/>
      <c r="AA293" s="174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</row>
    <row r="294" spans="3:43">
      <c r="C294" s="197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</row>
    <row r="295" spans="3:43">
      <c r="C295" s="197"/>
      <c r="Z295" s="169"/>
      <c r="AA295" s="357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</row>
    <row r="296" spans="3:43">
      <c r="C296" s="197"/>
      <c r="Z296" s="169"/>
      <c r="AA296" s="357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</row>
    <row r="297" spans="3:43">
      <c r="C297" s="197"/>
      <c r="Z297" s="169"/>
      <c r="AA297" s="357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</row>
    <row r="298" spans="3:43">
      <c r="C298" s="197"/>
      <c r="Z298" s="169"/>
      <c r="AA298" s="357"/>
      <c r="AB298" s="174"/>
      <c r="AC298" s="174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</row>
    <row r="299" spans="3:43">
      <c r="C299" s="197"/>
      <c r="Z299" s="169"/>
      <c r="AA299" s="357"/>
      <c r="AB299" s="162"/>
      <c r="AC299" s="232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</row>
    <row r="300" spans="3:43">
      <c r="C300" s="197"/>
      <c r="Z300" s="169"/>
      <c r="AA300" s="357"/>
      <c r="AB300" s="162"/>
      <c r="AC300" s="232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</row>
    <row r="301" spans="3:43">
      <c r="C301" s="197"/>
      <c r="Z301" s="169"/>
      <c r="AA301" s="357"/>
      <c r="AB301" s="168"/>
      <c r="AC301" s="206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</row>
    <row r="302" spans="3:43">
      <c r="C302" s="197"/>
      <c r="Z302" s="169"/>
      <c r="AA302" s="357"/>
      <c r="AB302" s="162"/>
      <c r="AC302" s="232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</row>
    <row r="303" spans="3:43">
      <c r="C303" s="197"/>
      <c r="Z303" s="169"/>
      <c r="AA303" s="974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</row>
    <row r="304" spans="3:43">
      <c r="C304" s="197"/>
      <c r="Z304" s="169"/>
      <c r="AA304" s="198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</row>
    <row r="305" spans="2:43" ht="15.6">
      <c r="C305" s="197"/>
      <c r="Q305" s="1043"/>
      <c r="T305" s="241"/>
      <c r="U305" s="210"/>
      <c r="W305" s="156"/>
      <c r="Z305" s="169"/>
      <c r="AA305" s="198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</row>
    <row r="306" spans="2:43">
      <c r="C306" s="197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</row>
    <row r="307" spans="2:43">
      <c r="C307" s="197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</row>
    <row r="308" spans="2:43">
      <c r="C308" s="197"/>
      <c r="Z308" s="169"/>
      <c r="AA308" s="348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</row>
    <row r="309" spans="2:43">
      <c r="C309" s="197"/>
      <c r="Z309" s="169"/>
      <c r="AA309" s="366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</row>
    <row r="310" spans="2:43">
      <c r="C310" s="197"/>
      <c r="Z310" s="169"/>
      <c r="AA310" s="163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</row>
    <row r="311" spans="2:43">
      <c r="C311" s="197"/>
      <c r="H311" s="163"/>
      <c r="I311" s="162"/>
      <c r="J311" s="225"/>
      <c r="Z311" s="169"/>
      <c r="AA311" s="163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</row>
    <row r="312" spans="2:43">
      <c r="C312" s="197"/>
      <c r="Z312" s="169"/>
      <c r="AA312" s="163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</row>
    <row r="313" spans="2:43">
      <c r="C313" s="197"/>
      <c r="Z313" s="169"/>
      <c r="AA313" s="163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</row>
    <row r="314" spans="2:43">
      <c r="B314" s="38"/>
      <c r="C314" s="163"/>
      <c r="D314" s="15"/>
      <c r="Z314" s="169"/>
      <c r="AA314" s="163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</row>
    <row r="315" spans="2:43">
      <c r="B315" s="65"/>
      <c r="C315" s="163"/>
      <c r="D315" s="15"/>
      <c r="Z315" s="169"/>
      <c r="AA315" s="170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</row>
    <row r="316" spans="2:43">
      <c r="C316" s="197"/>
      <c r="Z316" s="169"/>
      <c r="AA316" s="170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</row>
    <row r="317" spans="2:43">
      <c r="C317" s="197"/>
      <c r="Z317" s="169"/>
      <c r="AA317" s="163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</row>
    <row r="318" spans="2:43">
      <c r="C318" s="197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</row>
    <row r="319" spans="2:43">
      <c r="C319" s="197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</row>
    <row r="320" spans="2:43">
      <c r="C320" s="197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</row>
    <row r="321" spans="2:43">
      <c r="C321" s="197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</row>
    <row r="322" spans="2:43">
      <c r="C322" s="197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</row>
    <row r="323" spans="2:43">
      <c r="C323" s="197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</row>
    <row r="324" spans="2:43">
      <c r="C324" s="197"/>
      <c r="O324" s="11"/>
      <c r="P324" s="11"/>
      <c r="Q324" s="11"/>
      <c r="R324" s="11"/>
      <c r="S324" s="11"/>
      <c r="T324" s="11"/>
      <c r="U324" s="11"/>
      <c r="V324" s="11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</row>
    <row r="325" spans="2:43">
      <c r="C325" s="197"/>
      <c r="W325" s="91"/>
      <c r="X325" s="242"/>
      <c r="Y325" s="1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</row>
    <row r="326" spans="2:43" ht="15.6">
      <c r="C326" s="197"/>
      <c r="W326" s="91"/>
      <c r="X326" s="26"/>
      <c r="Y326" s="1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</row>
    <row r="327" spans="2:43" ht="15.6">
      <c r="C327" s="197"/>
      <c r="W327" s="91"/>
      <c r="X327" s="26"/>
      <c r="Y327" s="1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</row>
    <row r="328" spans="2:43" ht="15.6">
      <c r="C328" s="197"/>
      <c r="W328" s="91"/>
      <c r="X328" s="26"/>
      <c r="Z328" s="169"/>
      <c r="AA328" s="169"/>
      <c r="AB328" s="169"/>
      <c r="AC328" s="303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</row>
    <row r="329" spans="2:43" ht="15.6">
      <c r="C329" s="197"/>
      <c r="W329" s="91"/>
      <c r="X329" s="26"/>
      <c r="Z329" s="169"/>
      <c r="AA329" s="169"/>
      <c r="AB329" s="170"/>
      <c r="AC329" s="198"/>
      <c r="AD329" s="169"/>
      <c r="AE329" s="198"/>
      <c r="AF329" s="169"/>
      <c r="AG329" s="167"/>
      <c r="AH329" s="169"/>
      <c r="AI329" s="169"/>
      <c r="AJ329" s="169"/>
      <c r="AK329" s="169"/>
      <c r="AL329" s="169"/>
      <c r="AM329" s="169"/>
      <c r="AN329" s="169"/>
      <c r="AO329" s="169"/>
    </row>
    <row r="330" spans="2:43" ht="15.6">
      <c r="C330" s="197"/>
      <c r="W330" s="91"/>
      <c r="X330" s="26"/>
      <c r="Z330" s="169"/>
      <c r="AA330" s="334"/>
      <c r="AB330" s="170"/>
      <c r="AC330" s="163"/>
      <c r="AD330" s="169"/>
      <c r="AE330" s="198"/>
      <c r="AF330" s="169"/>
      <c r="AG330" s="163"/>
      <c r="AH330" s="169"/>
      <c r="AI330" s="169"/>
      <c r="AJ330" s="169"/>
      <c r="AK330" s="169"/>
      <c r="AL330" s="169"/>
      <c r="AM330" s="169"/>
      <c r="AN330" s="169"/>
      <c r="AO330" s="169"/>
    </row>
    <row r="331" spans="2:43">
      <c r="C331" s="197"/>
      <c r="Z331" s="169"/>
      <c r="AA331" s="163"/>
      <c r="AB331" s="359"/>
      <c r="AC331" s="198"/>
      <c r="AD331" s="169"/>
      <c r="AE331" s="198"/>
      <c r="AF331" s="360"/>
      <c r="AG331" s="163"/>
      <c r="AH331" s="169"/>
      <c r="AI331" s="169"/>
      <c r="AJ331" s="169"/>
      <c r="AK331" s="169"/>
      <c r="AL331" s="169"/>
      <c r="AM331" s="169"/>
      <c r="AN331" s="169"/>
      <c r="AO331" s="169"/>
    </row>
    <row r="332" spans="2:43">
      <c r="C332" s="197"/>
      <c r="Z332" s="169"/>
      <c r="AA332" s="163"/>
      <c r="AB332" s="336"/>
      <c r="AC332" s="337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</row>
    <row r="333" spans="2:43">
      <c r="C333" s="197"/>
      <c r="Z333" s="169"/>
      <c r="AA333" s="163"/>
      <c r="AB333" s="168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</row>
    <row r="334" spans="2:43">
      <c r="C334" s="197"/>
      <c r="Z334" s="169"/>
      <c r="AA334" s="230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</row>
    <row r="335" spans="2:43">
      <c r="C335" s="197"/>
      <c r="Z335" s="169"/>
      <c r="AA335" s="230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</row>
    <row r="336" spans="2:43">
      <c r="B336" s="169"/>
      <c r="C336" s="179"/>
      <c r="D336" s="169"/>
      <c r="E336" s="169"/>
      <c r="F336" s="169"/>
      <c r="G336" s="169"/>
      <c r="H336" s="169"/>
      <c r="I336" s="169"/>
      <c r="J336" s="169"/>
      <c r="K336" s="169"/>
      <c r="L336" s="169"/>
      <c r="M336" s="169"/>
      <c r="Z336" s="169"/>
      <c r="AA336" s="169"/>
      <c r="AB336" s="339"/>
      <c r="AC336" s="169"/>
      <c r="AD336" s="355"/>
      <c r="AE336" s="356"/>
      <c r="AF336" s="169"/>
      <c r="AG336" s="155"/>
      <c r="AH336" s="169"/>
      <c r="AI336" s="169"/>
      <c r="AJ336" s="169"/>
      <c r="AK336" s="169"/>
      <c r="AL336" s="169"/>
      <c r="AM336" s="169"/>
      <c r="AN336" s="169"/>
      <c r="AO336" s="169"/>
    </row>
    <row r="337" spans="2:41" ht="15.6">
      <c r="B337" s="188"/>
      <c r="C337" s="163"/>
      <c r="D337" s="162"/>
      <c r="E337" s="601"/>
      <c r="F337" s="169"/>
      <c r="G337" s="169"/>
      <c r="H337" s="169"/>
      <c r="I337" s="169"/>
      <c r="J337" s="169"/>
      <c r="K337" s="169"/>
      <c r="L337" s="169"/>
      <c r="M337" s="169"/>
      <c r="Z337" s="169"/>
      <c r="AA337" s="169"/>
      <c r="AB337" s="169"/>
      <c r="AC337" s="198"/>
      <c r="AD337" s="169"/>
      <c r="AE337" s="198"/>
      <c r="AF337" s="169"/>
      <c r="AG337" s="167"/>
      <c r="AH337" s="169"/>
      <c r="AI337" s="169"/>
      <c r="AJ337" s="169"/>
      <c r="AK337" s="169"/>
      <c r="AL337" s="169"/>
      <c r="AM337" s="169"/>
      <c r="AN337" s="169"/>
      <c r="AO337" s="169"/>
    </row>
    <row r="338" spans="2:41">
      <c r="B338" s="169"/>
      <c r="C338" s="298"/>
      <c r="D338" s="169"/>
      <c r="E338" s="266"/>
      <c r="F338" s="336"/>
      <c r="G338" s="337"/>
      <c r="H338" s="266"/>
      <c r="I338" s="336"/>
      <c r="J338" s="337"/>
      <c r="K338" s="169"/>
      <c r="L338" s="169"/>
      <c r="M338" s="169"/>
      <c r="Z338" s="169"/>
      <c r="AA338" s="169"/>
      <c r="AB338" s="169"/>
      <c r="AC338" s="198"/>
      <c r="AD338" s="308"/>
      <c r="AE338" s="198"/>
      <c r="AF338" s="169"/>
      <c r="AG338" s="167"/>
      <c r="AH338" s="169"/>
      <c r="AI338" s="169"/>
      <c r="AJ338" s="169"/>
      <c r="AK338" s="169"/>
      <c r="AL338" s="169"/>
      <c r="AM338" s="169"/>
      <c r="AN338" s="169"/>
      <c r="AO338" s="169"/>
    </row>
    <row r="339" spans="2:41">
      <c r="B339" s="194"/>
      <c r="C339" s="163"/>
      <c r="D339" s="177"/>
      <c r="E339" s="163"/>
      <c r="F339" s="602"/>
      <c r="G339" s="206"/>
      <c r="H339" s="336"/>
      <c r="I339" s="167"/>
      <c r="J339" s="206"/>
      <c r="K339" s="169"/>
      <c r="L339" s="169"/>
      <c r="M339" s="169"/>
      <c r="Z339" s="169"/>
      <c r="AA339" s="169"/>
      <c r="AB339" s="170"/>
      <c r="AC339" s="198"/>
      <c r="AD339" s="169"/>
      <c r="AE339" s="198"/>
      <c r="AF339" s="169"/>
      <c r="AG339" s="167"/>
      <c r="AH339" s="169"/>
      <c r="AI339" s="169"/>
      <c r="AJ339" s="169"/>
      <c r="AK339" s="169"/>
      <c r="AL339" s="169"/>
      <c r="AM339" s="169"/>
      <c r="AN339" s="169"/>
      <c r="AO339" s="169"/>
    </row>
    <row r="340" spans="2:41">
      <c r="B340" s="180"/>
      <c r="C340" s="163"/>
      <c r="D340" s="168"/>
      <c r="E340" s="163"/>
      <c r="F340" s="162"/>
      <c r="G340" s="206"/>
      <c r="H340" s="163"/>
      <c r="I340" s="162"/>
      <c r="J340" s="206"/>
      <c r="K340" s="169"/>
      <c r="L340" s="169"/>
      <c r="M340" s="169"/>
      <c r="Z340" s="169"/>
      <c r="AA340" s="169"/>
      <c r="AB340" s="363"/>
      <c r="AC340" s="198"/>
      <c r="AD340" s="169"/>
      <c r="AE340" s="198"/>
      <c r="AF340" s="169"/>
      <c r="AG340" s="163"/>
      <c r="AH340" s="169"/>
      <c r="AI340" s="169"/>
      <c r="AJ340" s="169"/>
      <c r="AK340" s="169"/>
      <c r="AL340" s="169"/>
      <c r="AM340" s="169"/>
      <c r="AN340" s="169"/>
      <c r="AO340" s="169"/>
    </row>
    <row r="341" spans="2:41">
      <c r="B341" s="184"/>
      <c r="C341" s="163"/>
      <c r="D341" s="162"/>
      <c r="E341" s="163"/>
      <c r="F341" s="603"/>
      <c r="G341" s="206"/>
      <c r="H341" s="163"/>
      <c r="I341" s="168"/>
      <c r="J341" s="206"/>
      <c r="K341" s="169"/>
      <c r="L341" s="169"/>
      <c r="M341" s="169"/>
      <c r="Z341" s="169"/>
      <c r="AA341" s="169"/>
      <c r="AB341" s="170"/>
      <c r="AC341" s="198"/>
      <c r="AD341" s="169"/>
      <c r="AE341" s="198"/>
      <c r="AF341" s="169"/>
      <c r="AG341" s="163"/>
      <c r="AH341" s="169"/>
      <c r="AI341" s="169"/>
      <c r="AJ341" s="169"/>
      <c r="AK341" s="169"/>
      <c r="AL341" s="169"/>
      <c r="AM341" s="169"/>
      <c r="AN341" s="169"/>
      <c r="AO341" s="169"/>
    </row>
    <row r="342" spans="2:41">
      <c r="B342" s="180"/>
      <c r="C342" s="163"/>
      <c r="D342" s="162"/>
      <c r="E342" s="163"/>
      <c r="F342" s="162"/>
      <c r="G342" s="206"/>
      <c r="H342" s="336"/>
      <c r="I342" s="168"/>
      <c r="J342" s="206"/>
      <c r="K342" s="169"/>
      <c r="L342" s="169"/>
      <c r="M342" s="169"/>
      <c r="N342" s="169"/>
      <c r="Z342" s="169"/>
      <c r="AA342" s="169"/>
      <c r="AB342" s="170"/>
      <c r="AC342" s="163"/>
      <c r="AD342" s="169"/>
      <c r="AE342" s="198"/>
      <c r="AF342" s="169"/>
      <c r="AG342" s="163"/>
      <c r="AH342" s="362"/>
      <c r="AI342" s="169"/>
      <c r="AJ342" s="169"/>
      <c r="AK342" s="169"/>
      <c r="AL342" s="169"/>
      <c r="AM342" s="169"/>
      <c r="AN342" s="169"/>
      <c r="AO342" s="169"/>
    </row>
    <row r="343" spans="2:41">
      <c r="B343" s="180"/>
      <c r="C343" s="163"/>
      <c r="D343" s="162"/>
      <c r="E343" s="163"/>
      <c r="F343" s="162"/>
      <c r="G343" s="206"/>
      <c r="H343" s="163"/>
      <c r="I343" s="162"/>
      <c r="J343" s="206"/>
      <c r="K343" s="169"/>
      <c r="L343" s="169"/>
      <c r="M343" s="169"/>
      <c r="N343" s="169"/>
      <c r="Z343" s="169"/>
      <c r="AA343" s="169"/>
      <c r="AB343" s="170"/>
      <c r="AC343" s="198"/>
      <c r="AD343" s="169"/>
      <c r="AE343" s="198"/>
      <c r="AF343" s="360"/>
      <c r="AG343" s="163"/>
      <c r="AH343" s="362"/>
      <c r="AI343" s="169"/>
      <c r="AJ343" s="169"/>
      <c r="AK343" s="169"/>
      <c r="AL343" s="169"/>
      <c r="AM343" s="169"/>
      <c r="AN343" s="169"/>
      <c r="AO343" s="169"/>
    </row>
    <row r="344" spans="2:41">
      <c r="B344" s="180"/>
      <c r="C344" s="163"/>
      <c r="D344" s="162"/>
      <c r="E344" s="163"/>
      <c r="F344" s="162"/>
      <c r="G344" s="206"/>
      <c r="H344" s="167"/>
      <c r="I344" s="168"/>
      <c r="J344" s="206"/>
      <c r="K344" s="169"/>
      <c r="L344" s="169"/>
      <c r="M344" s="169"/>
      <c r="N344" s="169"/>
      <c r="W344" s="91"/>
      <c r="X344" s="242"/>
      <c r="Y344" s="1"/>
      <c r="Z344" s="169"/>
      <c r="AA344" s="169"/>
      <c r="AB344" s="358"/>
      <c r="AC344" s="198"/>
      <c r="AD344" s="169"/>
      <c r="AE344" s="198"/>
      <c r="AF344" s="221"/>
      <c r="AG344" s="163"/>
      <c r="AH344" s="169"/>
      <c r="AI344" s="169"/>
      <c r="AJ344" s="169"/>
      <c r="AK344" s="169"/>
      <c r="AL344" s="169"/>
      <c r="AM344" s="169"/>
      <c r="AN344" s="169"/>
      <c r="AO344" s="169"/>
    </row>
    <row r="345" spans="2:41">
      <c r="B345" s="169"/>
      <c r="C345" s="179"/>
      <c r="D345" s="169"/>
      <c r="E345" s="167"/>
      <c r="F345" s="168"/>
      <c r="G345" s="206"/>
      <c r="H345" s="163"/>
      <c r="I345" s="162"/>
      <c r="J345" s="206"/>
      <c r="K345" s="169"/>
      <c r="L345" s="169"/>
      <c r="M345" s="169"/>
      <c r="N345" s="169"/>
      <c r="W345" s="91"/>
      <c r="X345" s="1155"/>
      <c r="Y345" s="1"/>
      <c r="Z345" s="169"/>
      <c r="AA345" s="169"/>
      <c r="AB345" s="358"/>
      <c r="AC345" s="350"/>
      <c r="AD345" s="169"/>
      <c r="AE345" s="198"/>
      <c r="AF345" s="169"/>
      <c r="AG345" s="163"/>
      <c r="AH345" s="169"/>
      <c r="AI345" s="169"/>
      <c r="AJ345" s="169"/>
      <c r="AK345" s="169"/>
      <c r="AL345" s="169"/>
      <c r="AM345" s="169"/>
      <c r="AN345" s="169"/>
      <c r="AO345" s="169"/>
    </row>
    <row r="346" spans="2:41">
      <c r="B346" s="169"/>
      <c r="C346" s="179"/>
      <c r="D346" s="169"/>
      <c r="E346" s="163"/>
      <c r="F346" s="162"/>
      <c r="G346" s="206"/>
      <c r="H346" s="170"/>
      <c r="I346" s="171"/>
      <c r="J346" s="230"/>
      <c r="K346" s="169"/>
      <c r="L346" s="169"/>
      <c r="M346" s="169"/>
      <c r="N346" s="169"/>
      <c r="W346" s="91"/>
      <c r="X346" s="1125"/>
      <c r="Y346" s="1"/>
      <c r="Z346" s="169"/>
      <c r="AA346" s="169"/>
      <c r="AB346" s="170"/>
      <c r="AC346" s="198"/>
      <c r="AD346" s="169"/>
      <c r="AE346" s="198"/>
      <c r="AF346" s="169"/>
      <c r="AG346" s="163"/>
      <c r="AH346" s="169"/>
      <c r="AI346" s="169"/>
      <c r="AJ346" s="169"/>
      <c r="AK346" s="169"/>
      <c r="AL346" s="169"/>
      <c r="AM346" s="169"/>
      <c r="AN346" s="169"/>
      <c r="AO346" s="169"/>
    </row>
    <row r="347" spans="2:41">
      <c r="B347" s="169"/>
      <c r="C347" s="298"/>
      <c r="D347" s="169"/>
      <c r="E347" s="169"/>
      <c r="F347" s="169"/>
      <c r="G347" s="169"/>
      <c r="H347" s="169"/>
      <c r="I347" s="169"/>
      <c r="J347" s="169"/>
      <c r="K347" s="169"/>
      <c r="L347" s="169"/>
      <c r="M347" s="169"/>
      <c r="N347" s="169"/>
      <c r="W347" s="91"/>
      <c r="X347" s="1125"/>
      <c r="Y347" s="1"/>
      <c r="Z347" s="169"/>
      <c r="AA347" s="169"/>
      <c r="AB347" s="163"/>
      <c r="AC347" s="347"/>
      <c r="AD347" s="362"/>
      <c r="AE347" s="198"/>
      <c r="AF347" s="169"/>
      <c r="AG347" s="163"/>
      <c r="AH347" s="169"/>
      <c r="AI347" s="169"/>
      <c r="AJ347" s="169"/>
      <c r="AK347" s="169"/>
      <c r="AL347" s="169"/>
      <c r="AM347" s="169"/>
      <c r="AN347" s="169"/>
      <c r="AO347" s="169"/>
    </row>
    <row r="348" spans="2:41">
      <c r="B348" s="169"/>
      <c r="C348" s="179"/>
      <c r="D348" s="169"/>
      <c r="E348" s="169"/>
      <c r="F348" s="169"/>
      <c r="G348" s="169"/>
      <c r="H348" s="169"/>
      <c r="I348" s="169"/>
      <c r="J348" s="169"/>
      <c r="K348" s="346"/>
      <c r="L348" s="167"/>
      <c r="M348" s="169"/>
      <c r="N348" s="169"/>
      <c r="W348" s="91"/>
      <c r="X348" s="1125"/>
      <c r="Y348" s="1"/>
      <c r="Z348" s="169"/>
      <c r="AA348" s="169"/>
      <c r="AB348" s="361"/>
      <c r="AC348" s="198"/>
      <c r="AD348" s="169"/>
      <c r="AE348" s="198"/>
      <c r="AF348" s="169"/>
      <c r="AG348" s="201"/>
      <c r="AH348" s="169"/>
      <c r="AI348" s="169"/>
      <c r="AJ348" s="169"/>
      <c r="AK348" s="169"/>
      <c r="AL348" s="169"/>
      <c r="AM348" s="169"/>
      <c r="AN348" s="169"/>
      <c r="AO348" s="169"/>
    </row>
    <row r="349" spans="2:41">
      <c r="B349" s="297"/>
      <c r="C349" s="168"/>
      <c r="D349" s="168"/>
      <c r="E349" s="169"/>
      <c r="F349" s="169"/>
      <c r="G349" s="169"/>
      <c r="H349" s="169"/>
      <c r="I349" s="169"/>
      <c r="J349" s="169"/>
      <c r="K349" s="167"/>
      <c r="L349" s="168"/>
      <c r="M349" s="206"/>
      <c r="N349" s="169"/>
      <c r="W349" s="91"/>
      <c r="X349" s="242"/>
      <c r="Y349" s="1"/>
      <c r="Z349" s="169"/>
      <c r="AA349" s="169"/>
      <c r="AB349" s="163"/>
      <c r="AC349" s="198"/>
      <c r="AD349" s="169"/>
      <c r="AE349" s="198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</row>
    <row r="350" spans="2:41">
      <c r="B350" s="244"/>
      <c r="C350" s="163"/>
      <c r="D350" s="162"/>
      <c r="E350" s="169"/>
      <c r="F350" s="169"/>
      <c r="G350" s="169"/>
      <c r="H350" s="169"/>
      <c r="I350" s="169"/>
      <c r="J350" s="169"/>
      <c r="K350" s="228"/>
      <c r="L350" s="169"/>
      <c r="M350" s="169"/>
      <c r="N350" s="169"/>
      <c r="W350" s="75"/>
      <c r="X350" s="662"/>
      <c r="Y350" s="1"/>
      <c r="Z350" s="169"/>
      <c r="AA350" s="169"/>
      <c r="AB350" s="163"/>
      <c r="AC350" s="198"/>
      <c r="AD350" s="169"/>
      <c r="AE350" s="198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</row>
    <row r="351" spans="2:41">
      <c r="B351" s="169"/>
      <c r="C351" s="179"/>
      <c r="D351" s="169"/>
      <c r="E351" s="169"/>
      <c r="F351" s="169"/>
      <c r="G351" s="169"/>
      <c r="H351" s="169"/>
      <c r="I351" s="169"/>
      <c r="J351" s="169"/>
      <c r="K351" s="266"/>
      <c r="L351" s="336"/>
      <c r="M351" s="337"/>
      <c r="N351" s="169"/>
      <c r="W351" s="75"/>
      <c r="X351" s="662"/>
      <c r="Y351" s="1"/>
      <c r="Z351" s="169"/>
      <c r="AA351" s="169"/>
      <c r="AI351" s="169"/>
      <c r="AJ351" s="169"/>
      <c r="AK351" s="169"/>
      <c r="AL351" s="169"/>
      <c r="AM351" s="169"/>
      <c r="AN351" s="169"/>
      <c r="AO351" s="169"/>
    </row>
    <row r="352" spans="2:41">
      <c r="B352" s="169"/>
      <c r="C352" s="179"/>
      <c r="D352" s="169"/>
      <c r="E352" s="169"/>
      <c r="F352" s="169"/>
      <c r="G352" s="169"/>
      <c r="H352" s="169"/>
      <c r="I352" s="169"/>
      <c r="J352" s="169"/>
      <c r="K352" s="163"/>
      <c r="L352" s="162"/>
      <c r="M352" s="232"/>
      <c r="N352" s="169"/>
      <c r="W352" s="89"/>
      <c r="Z352" s="169"/>
      <c r="AA352" s="169"/>
      <c r="AI352" s="169"/>
      <c r="AJ352" s="169"/>
      <c r="AK352" s="169"/>
      <c r="AL352" s="169"/>
      <c r="AM352" s="169"/>
      <c r="AN352" s="169"/>
      <c r="AO352" s="169"/>
    </row>
    <row r="353" spans="2:41">
      <c r="B353" s="169"/>
      <c r="C353" s="179"/>
      <c r="D353" s="169"/>
      <c r="E353" s="169"/>
      <c r="F353" s="169"/>
      <c r="G353" s="169"/>
      <c r="H353" s="169"/>
      <c r="I353" s="169"/>
      <c r="J353" s="169"/>
      <c r="K353" s="167"/>
      <c r="L353" s="162"/>
      <c r="M353" s="232"/>
      <c r="N353" s="169"/>
      <c r="W353" s="89"/>
      <c r="Z353" s="169"/>
      <c r="AA353" s="169"/>
      <c r="AI353" s="169"/>
      <c r="AJ353" s="169"/>
      <c r="AK353" s="169"/>
      <c r="AL353" s="169"/>
      <c r="AM353" s="169"/>
      <c r="AN353" s="169"/>
      <c r="AO353" s="169"/>
    </row>
    <row r="354" spans="2:41">
      <c r="B354" s="169"/>
      <c r="C354" s="179"/>
      <c r="D354" s="169"/>
      <c r="E354" s="169"/>
      <c r="F354" s="169"/>
      <c r="G354" s="169"/>
      <c r="H354" s="169"/>
      <c r="I354" s="169"/>
      <c r="J354" s="169"/>
      <c r="K354" s="163"/>
      <c r="L354" s="162"/>
      <c r="M354" s="232"/>
      <c r="N354" s="169"/>
      <c r="W354" s="89"/>
      <c r="Z354" s="169"/>
      <c r="AA354" s="169"/>
      <c r="AI354" s="169"/>
      <c r="AJ354" s="169"/>
      <c r="AK354" s="169"/>
      <c r="AL354" s="169"/>
      <c r="AM354" s="169"/>
      <c r="AN354" s="169"/>
      <c r="AO354" s="169"/>
    </row>
    <row r="355" spans="2:41">
      <c r="B355" s="186"/>
      <c r="C355" s="179"/>
      <c r="D355" s="169"/>
      <c r="E355" s="169"/>
      <c r="F355" s="604"/>
      <c r="G355" s="169"/>
      <c r="H355" s="169"/>
      <c r="I355" s="169"/>
      <c r="J355" s="169"/>
      <c r="K355" s="169"/>
      <c r="L355" s="169"/>
      <c r="M355" s="169"/>
      <c r="N355" s="169"/>
      <c r="W355" s="89"/>
      <c r="Z355" s="169"/>
      <c r="AA355" s="169"/>
      <c r="AI355" s="169"/>
      <c r="AJ355" s="169"/>
      <c r="AK355" s="169"/>
      <c r="AL355" s="169"/>
      <c r="AM355" s="169"/>
      <c r="AN355" s="169"/>
      <c r="AO355" s="169"/>
    </row>
    <row r="356" spans="2:41">
      <c r="B356" s="180"/>
      <c r="C356" s="179"/>
      <c r="D356" s="162"/>
      <c r="E356" s="605"/>
      <c r="F356" s="169"/>
      <c r="G356" s="169"/>
      <c r="H356" s="169"/>
      <c r="I356" s="169"/>
      <c r="J356" s="169"/>
      <c r="K356" s="169"/>
      <c r="L356" s="169"/>
      <c r="M356" s="169"/>
      <c r="N356" s="169"/>
      <c r="W356" s="89"/>
      <c r="Z356" s="169"/>
      <c r="AA356" s="169"/>
      <c r="AI356" s="169"/>
      <c r="AJ356" s="169"/>
      <c r="AK356" s="169"/>
      <c r="AL356" s="169"/>
      <c r="AM356" s="169"/>
      <c r="AN356" s="169"/>
      <c r="AO356" s="169"/>
    </row>
    <row r="357" spans="2:41">
      <c r="B357" s="180"/>
      <c r="C357" s="163"/>
      <c r="D357" s="162"/>
      <c r="E357" s="169"/>
      <c r="F357" s="169"/>
      <c r="G357" s="169"/>
      <c r="H357" s="169"/>
      <c r="I357" s="169"/>
      <c r="J357" s="169"/>
      <c r="K357" s="169"/>
      <c r="L357" s="169"/>
      <c r="M357" s="169"/>
      <c r="N357" s="169"/>
      <c r="Y357" s="74"/>
      <c r="Z357" s="169"/>
      <c r="AA357" s="169"/>
      <c r="AI357" s="169"/>
      <c r="AJ357" s="169"/>
      <c r="AK357" s="169"/>
      <c r="AL357" s="169"/>
      <c r="AM357" s="169"/>
      <c r="AN357" s="169"/>
      <c r="AO357" s="169"/>
    </row>
    <row r="358" spans="2:41">
      <c r="B358" s="256"/>
      <c r="C358" s="201"/>
      <c r="D358" s="311"/>
      <c r="E358" s="368"/>
      <c r="F358" s="169"/>
      <c r="G358" s="169"/>
      <c r="H358" s="169"/>
      <c r="I358" s="169"/>
      <c r="J358" s="169"/>
      <c r="K358" s="308"/>
      <c r="L358" s="167"/>
      <c r="M358" s="169"/>
      <c r="N358" s="169"/>
      <c r="Y358" s="74"/>
      <c r="Z358" s="169"/>
      <c r="AA358" s="169"/>
      <c r="AI358" s="169"/>
      <c r="AJ358" s="169"/>
      <c r="AK358" s="169"/>
      <c r="AL358" s="169"/>
      <c r="AM358" s="169"/>
      <c r="AN358" s="169"/>
      <c r="AO358" s="169"/>
    </row>
    <row r="359" spans="2:41">
      <c r="B359" s="169"/>
      <c r="C359" s="298"/>
      <c r="D359" s="169"/>
      <c r="E359" s="266"/>
      <c r="F359" s="336"/>
      <c r="G359" s="337"/>
      <c r="H359" s="169"/>
      <c r="I359" s="169"/>
      <c r="J359" s="169"/>
      <c r="K359" s="266"/>
      <c r="L359" s="336"/>
      <c r="M359" s="337"/>
      <c r="N359" s="169"/>
      <c r="Y359" s="91"/>
      <c r="Z359" s="169"/>
      <c r="AA359" s="169"/>
      <c r="AI359" s="169"/>
      <c r="AJ359" s="169"/>
      <c r="AK359" s="169"/>
      <c r="AL359" s="169"/>
      <c r="AM359" s="169"/>
      <c r="AN359" s="169"/>
      <c r="AO359" s="169"/>
    </row>
    <row r="360" spans="2:41">
      <c r="B360" s="194"/>
      <c r="C360" s="177"/>
      <c r="D360" s="177"/>
      <c r="E360" s="163"/>
      <c r="F360" s="168"/>
      <c r="G360" s="206"/>
      <c r="H360" s="169"/>
      <c r="I360" s="169"/>
      <c r="J360" s="169"/>
      <c r="K360" s="167"/>
      <c r="L360" s="352"/>
      <c r="M360" s="353"/>
      <c r="N360" s="169"/>
      <c r="Y360" s="91"/>
      <c r="Z360" s="169"/>
      <c r="AA360" s="174"/>
      <c r="AI360" s="169"/>
      <c r="AJ360" s="169"/>
      <c r="AK360" s="169"/>
      <c r="AL360" s="169"/>
      <c r="AM360" s="169"/>
      <c r="AN360" s="169"/>
      <c r="AO360" s="169"/>
    </row>
    <row r="361" spans="2:41">
      <c r="B361" s="184"/>
      <c r="C361" s="163"/>
      <c r="D361" s="162"/>
      <c r="E361" s="163"/>
      <c r="F361" s="162"/>
      <c r="G361" s="232"/>
      <c r="H361" s="169"/>
      <c r="I361" s="169"/>
      <c r="J361" s="169"/>
      <c r="K361" s="167"/>
      <c r="L361" s="518"/>
      <c r="M361" s="519"/>
      <c r="N361" s="169"/>
      <c r="Y361" s="74"/>
      <c r="Z361" s="169"/>
      <c r="AA361" s="357"/>
      <c r="AI361" s="169"/>
      <c r="AJ361" s="169"/>
      <c r="AK361" s="169"/>
      <c r="AL361" s="169"/>
      <c r="AM361" s="169"/>
      <c r="AN361" s="169"/>
      <c r="AO361" s="169"/>
    </row>
    <row r="362" spans="2:41">
      <c r="B362" s="180"/>
      <c r="C362" s="163"/>
      <c r="D362" s="162"/>
      <c r="E362" s="163"/>
      <c r="F362" s="162"/>
      <c r="G362" s="232"/>
      <c r="H362" s="169"/>
      <c r="I362" s="169"/>
      <c r="J362" s="169"/>
      <c r="K362" s="167"/>
      <c r="L362" s="162"/>
      <c r="M362" s="232"/>
      <c r="N362" s="169"/>
      <c r="Y362" s="74"/>
      <c r="Z362" s="169"/>
      <c r="AA362" s="357"/>
      <c r="AI362" s="169"/>
      <c r="AJ362" s="169"/>
      <c r="AK362" s="169"/>
      <c r="AL362" s="169"/>
      <c r="AM362" s="169"/>
      <c r="AN362" s="169"/>
      <c r="AO362" s="169"/>
    </row>
    <row r="363" spans="2:41">
      <c r="B363" s="180"/>
      <c r="C363" s="163"/>
      <c r="D363" s="162"/>
      <c r="E363" s="163"/>
      <c r="F363" s="162"/>
      <c r="G363" s="232"/>
      <c r="H363" s="169"/>
      <c r="I363" s="169"/>
      <c r="J363" s="169"/>
      <c r="K363" s="163"/>
      <c r="L363" s="162"/>
      <c r="M363" s="232"/>
      <c r="N363" s="169"/>
      <c r="Y363" s="74"/>
      <c r="Z363" s="169"/>
      <c r="AA363" s="266"/>
      <c r="AI363" s="169"/>
      <c r="AJ363" s="169"/>
      <c r="AK363" s="169"/>
      <c r="AL363" s="169"/>
      <c r="AM363" s="169"/>
      <c r="AN363" s="169"/>
      <c r="AO363" s="169"/>
    </row>
    <row r="364" spans="2:41">
      <c r="B364" s="181"/>
      <c r="C364" s="163"/>
      <c r="D364" s="162"/>
      <c r="E364" s="163"/>
      <c r="F364" s="162"/>
      <c r="G364" s="232"/>
      <c r="H364" s="169"/>
      <c r="I364" s="169"/>
      <c r="J364" s="169"/>
      <c r="K364" s="228"/>
      <c r="L364" s="169"/>
      <c r="M364" s="169"/>
      <c r="N364" s="169"/>
      <c r="Y364" s="74"/>
      <c r="Z364" s="169"/>
      <c r="AA364" s="167"/>
      <c r="AI364" s="169"/>
      <c r="AJ364" s="169"/>
      <c r="AK364" s="169"/>
      <c r="AL364" s="169"/>
      <c r="AM364" s="169"/>
      <c r="AN364" s="169"/>
      <c r="AO364" s="169"/>
    </row>
    <row r="365" spans="2:41">
      <c r="B365" s="181"/>
      <c r="C365" s="163"/>
      <c r="D365" s="162"/>
      <c r="E365" s="167"/>
      <c r="F365" s="162"/>
      <c r="G365" s="232"/>
      <c r="H365" s="169"/>
      <c r="I365" s="169"/>
      <c r="J365" s="169"/>
      <c r="K365" s="266"/>
      <c r="L365" s="336"/>
      <c r="M365" s="337"/>
      <c r="N365" s="169"/>
      <c r="Z365" s="169"/>
      <c r="AA365" s="169"/>
      <c r="AI365" s="169"/>
      <c r="AJ365" s="169"/>
      <c r="AK365" s="169"/>
      <c r="AL365" s="169"/>
      <c r="AM365" s="169"/>
      <c r="AN365" s="169"/>
      <c r="AO365" s="169"/>
    </row>
    <row r="366" spans="2:41" ht="15.6">
      <c r="B366" s="169"/>
      <c r="C366" s="179"/>
      <c r="D366" s="169"/>
      <c r="E366" s="174"/>
      <c r="F366" s="177"/>
      <c r="G366" s="229"/>
      <c r="H366" s="169"/>
      <c r="I366" s="169"/>
      <c r="J366" s="169"/>
      <c r="K366" s="169"/>
      <c r="L366" s="169"/>
      <c r="M366" s="169"/>
      <c r="N366" s="169"/>
      <c r="Z366" s="169"/>
      <c r="AA366" s="354"/>
      <c r="AI366" s="169"/>
      <c r="AJ366" s="169"/>
      <c r="AK366" s="169"/>
      <c r="AL366" s="169"/>
      <c r="AM366" s="169"/>
      <c r="AN366" s="169"/>
      <c r="AO366" s="169"/>
    </row>
    <row r="367" spans="2:41">
      <c r="B367" s="169"/>
      <c r="C367" s="298"/>
      <c r="D367" s="169"/>
      <c r="E367" s="163"/>
      <c r="F367" s="177"/>
      <c r="G367" s="229"/>
      <c r="H367" s="169"/>
      <c r="I367" s="169"/>
      <c r="J367" s="169"/>
      <c r="K367" s="169"/>
      <c r="L367" s="169"/>
      <c r="M367" s="169"/>
      <c r="N367" s="169"/>
      <c r="Z367" s="169"/>
      <c r="AA367" s="339"/>
      <c r="AI367" s="169"/>
      <c r="AJ367" s="169"/>
      <c r="AK367" s="169"/>
      <c r="AL367" s="169"/>
      <c r="AM367" s="169"/>
      <c r="AN367" s="169"/>
      <c r="AO367" s="169"/>
    </row>
    <row r="368" spans="2:41">
      <c r="B368" s="180"/>
      <c r="C368" s="163"/>
      <c r="D368" s="153"/>
      <c r="E368" s="170"/>
      <c r="F368" s="173"/>
      <c r="G368" s="338"/>
      <c r="H368" s="169"/>
      <c r="I368" s="169"/>
      <c r="J368" s="169"/>
      <c r="K368" s="169"/>
      <c r="L368" s="169"/>
      <c r="M368" s="169"/>
      <c r="N368" s="169"/>
      <c r="Z368" s="169"/>
      <c r="AA368" s="174"/>
      <c r="AI368" s="169"/>
      <c r="AJ368" s="169"/>
      <c r="AK368" s="169"/>
      <c r="AL368" s="169"/>
      <c r="AM368" s="169"/>
      <c r="AN368" s="169"/>
      <c r="AO368" s="169"/>
    </row>
    <row r="369" spans="2:41">
      <c r="B369" s="297"/>
      <c r="C369" s="168"/>
      <c r="D369" s="153"/>
      <c r="E369" s="170"/>
      <c r="F369" s="171"/>
      <c r="G369" s="230"/>
      <c r="H369" s="169"/>
      <c r="I369" s="351"/>
      <c r="J369" s="186"/>
      <c r="K369" s="169"/>
      <c r="L369" s="169"/>
      <c r="M369" s="169"/>
      <c r="N369" s="169"/>
      <c r="Z369" s="169"/>
      <c r="AA369" s="174"/>
      <c r="AI369" s="169"/>
      <c r="AJ369" s="169"/>
      <c r="AK369" s="169"/>
      <c r="AL369" s="169"/>
      <c r="AM369" s="169"/>
      <c r="AN369" s="169"/>
      <c r="AO369" s="169"/>
    </row>
    <row r="370" spans="2:41">
      <c r="B370" s="184"/>
      <c r="C370" s="163"/>
      <c r="D370" s="155"/>
      <c r="E370" s="163"/>
      <c r="F370" s="162"/>
      <c r="G370" s="232"/>
      <c r="H370" s="169"/>
      <c r="I370" s="169"/>
      <c r="J370" s="169"/>
      <c r="K370" s="169"/>
      <c r="L370" s="169"/>
      <c r="M370" s="169"/>
      <c r="N370" s="169"/>
      <c r="Z370" s="169"/>
      <c r="AA370" s="357"/>
      <c r="AI370" s="169"/>
      <c r="AJ370" s="169"/>
      <c r="AK370" s="169"/>
      <c r="AL370" s="169"/>
      <c r="AM370" s="169"/>
      <c r="AN370" s="169"/>
      <c r="AO370" s="169"/>
    </row>
    <row r="371" spans="2:41">
      <c r="B371" s="169"/>
      <c r="C371" s="179"/>
      <c r="D371" s="169"/>
      <c r="E371" s="163"/>
      <c r="F371" s="162"/>
      <c r="G371" s="206"/>
      <c r="H371" s="169"/>
      <c r="I371" s="169"/>
      <c r="J371" s="169"/>
      <c r="K371" s="169"/>
      <c r="L371" s="169"/>
      <c r="M371" s="169"/>
      <c r="N371" s="169"/>
      <c r="Z371" s="169"/>
      <c r="AA371" s="357"/>
      <c r="AI371" s="169"/>
      <c r="AJ371" s="169"/>
      <c r="AK371" s="169"/>
      <c r="AL371" s="169"/>
      <c r="AM371" s="169"/>
      <c r="AN371" s="169"/>
      <c r="AO371" s="169"/>
    </row>
    <row r="372" spans="2:41">
      <c r="B372" s="169"/>
      <c r="C372" s="179"/>
      <c r="D372" s="169"/>
      <c r="E372" s="169"/>
      <c r="F372" s="169"/>
      <c r="G372" s="169"/>
      <c r="H372" s="169"/>
      <c r="I372" s="169"/>
      <c r="J372" s="169"/>
      <c r="K372" s="169"/>
      <c r="L372" s="169"/>
      <c r="M372" s="169"/>
      <c r="N372" s="169"/>
      <c r="Z372" s="169"/>
      <c r="AA372" s="174"/>
      <c r="AI372" s="169"/>
      <c r="AJ372" s="169"/>
      <c r="AK372" s="169"/>
      <c r="AL372" s="169"/>
      <c r="AM372" s="169"/>
      <c r="AN372" s="169"/>
      <c r="AO372" s="169"/>
    </row>
    <row r="373" spans="2:41">
      <c r="B373" s="169"/>
      <c r="C373" s="179"/>
      <c r="D373" s="169"/>
      <c r="E373" s="212"/>
      <c r="F373" s="169"/>
      <c r="G373" s="169"/>
      <c r="H373" s="169"/>
      <c r="I373" s="169"/>
      <c r="J373" s="169"/>
      <c r="K373" s="169"/>
      <c r="L373" s="169"/>
      <c r="M373" s="169"/>
      <c r="N373" s="169"/>
      <c r="Z373" s="169"/>
      <c r="AA373" s="357"/>
      <c r="AI373" s="169"/>
      <c r="AJ373" s="169"/>
      <c r="AK373" s="169"/>
      <c r="AL373" s="169"/>
      <c r="AM373" s="169"/>
      <c r="AN373" s="169"/>
      <c r="AO373" s="169"/>
    </row>
    <row r="374" spans="2:41">
      <c r="B374" s="169"/>
      <c r="C374" s="345"/>
      <c r="D374" s="169"/>
      <c r="E374" s="169"/>
      <c r="F374" s="169"/>
      <c r="G374" s="169"/>
      <c r="H374" s="169"/>
      <c r="I374" s="169"/>
      <c r="J374" s="346"/>
      <c r="K374" s="169"/>
      <c r="L374" s="169"/>
      <c r="M374" s="169"/>
      <c r="N374" s="169"/>
      <c r="Z374" s="169"/>
      <c r="AA374" s="357"/>
      <c r="AI374" s="169"/>
      <c r="AJ374" s="169"/>
      <c r="AK374" s="169"/>
      <c r="AL374" s="169"/>
      <c r="AM374" s="169"/>
      <c r="AN374" s="169"/>
      <c r="AO374" s="169"/>
    </row>
    <row r="375" spans="2:41">
      <c r="B375" s="169"/>
      <c r="C375" s="179"/>
      <c r="D375" s="169"/>
      <c r="E375" s="606"/>
      <c r="F375" s="169"/>
      <c r="G375" s="169"/>
      <c r="H375" s="169"/>
      <c r="I375" s="169"/>
      <c r="J375" s="169"/>
      <c r="K375" s="169"/>
      <c r="L375" s="169"/>
      <c r="M375" s="169"/>
      <c r="N375" s="169"/>
      <c r="Z375" s="169"/>
      <c r="AA375" s="357"/>
      <c r="AI375" s="169"/>
      <c r="AJ375" s="169"/>
      <c r="AK375" s="169"/>
      <c r="AL375" s="169"/>
      <c r="AM375" s="169"/>
      <c r="AN375" s="169"/>
      <c r="AO375" s="169"/>
    </row>
    <row r="376" spans="2:41">
      <c r="B376" s="258"/>
      <c r="C376" s="179"/>
      <c r="D376" s="169"/>
      <c r="E376" s="169"/>
      <c r="F376" s="169"/>
      <c r="G376" s="169"/>
      <c r="H376" s="169"/>
      <c r="I376" s="169"/>
      <c r="J376" s="169"/>
      <c r="K376" s="169"/>
      <c r="L376" s="169"/>
      <c r="M376" s="169"/>
      <c r="N376" s="169"/>
      <c r="Z376" s="169"/>
      <c r="AA376" s="357"/>
      <c r="AI376" s="169"/>
      <c r="AJ376" s="169"/>
      <c r="AK376" s="169"/>
      <c r="AL376" s="169"/>
      <c r="AM376" s="169"/>
      <c r="AN376" s="169"/>
      <c r="AO376" s="169"/>
    </row>
    <row r="377" spans="2:41">
      <c r="B377" s="180"/>
      <c r="C377" s="179"/>
      <c r="D377" s="162"/>
      <c r="E377" s="605"/>
      <c r="F377" s="169"/>
      <c r="G377" s="169"/>
      <c r="H377" s="169"/>
      <c r="I377" s="169"/>
      <c r="J377" s="169"/>
      <c r="K377" s="169"/>
      <c r="L377" s="169"/>
      <c r="M377" s="169"/>
      <c r="N377" s="169"/>
      <c r="Z377" s="169"/>
      <c r="AA377" s="357"/>
      <c r="AI377" s="169"/>
      <c r="AJ377" s="169"/>
      <c r="AK377" s="169"/>
      <c r="AL377" s="169"/>
      <c r="AM377" s="169"/>
      <c r="AN377" s="169"/>
      <c r="AO377" s="169"/>
    </row>
    <row r="378" spans="2:41" ht="15.6">
      <c r="B378" s="180"/>
      <c r="C378" s="163"/>
      <c r="D378" s="162"/>
      <c r="E378" s="169"/>
      <c r="F378" s="169"/>
      <c r="G378" s="169"/>
      <c r="H378" s="169"/>
      <c r="I378" s="169"/>
      <c r="J378" s="169"/>
      <c r="K378" s="169"/>
      <c r="L378" s="169"/>
      <c r="M378" s="169"/>
      <c r="N378" s="169"/>
      <c r="W378" s="26"/>
      <c r="Y378" s="1156"/>
      <c r="Z378" s="169"/>
      <c r="AA378" s="357"/>
      <c r="AI378" s="169"/>
      <c r="AJ378" s="169"/>
      <c r="AK378" s="169"/>
      <c r="AL378" s="169"/>
      <c r="AM378" s="169"/>
      <c r="AN378" s="169"/>
      <c r="AO378" s="169"/>
    </row>
    <row r="379" spans="2:41" ht="15.6">
      <c r="B379" s="185"/>
      <c r="C379" s="163"/>
      <c r="D379" s="179"/>
      <c r="E379" s="169"/>
      <c r="F379" s="169"/>
      <c r="G379" s="169"/>
      <c r="H379" s="169"/>
      <c r="I379" s="169"/>
      <c r="J379" s="169"/>
      <c r="K379" s="368"/>
      <c r="L379" s="169"/>
      <c r="M379" s="169"/>
      <c r="N379" s="169"/>
      <c r="W379" s="26"/>
      <c r="Y379" s="1"/>
      <c r="Z379" s="169"/>
      <c r="AA379" s="357"/>
      <c r="AI379" s="169"/>
      <c r="AJ379" s="169"/>
      <c r="AK379" s="169"/>
      <c r="AL379" s="169"/>
      <c r="AM379" s="169"/>
      <c r="AN379" s="169"/>
      <c r="AO379" s="169"/>
    </row>
    <row r="380" spans="2:41" ht="15.6">
      <c r="B380" s="169"/>
      <c r="C380" s="298"/>
      <c r="D380" s="169"/>
      <c r="E380" s="169"/>
      <c r="F380" s="169"/>
      <c r="G380" s="169"/>
      <c r="H380" s="169"/>
      <c r="I380" s="169"/>
      <c r="J380" s="169"/>
      <c r="K380" s="368"/>
      <c r="L380" s="169"/>
      <c r="M380" s="169"/>
      <c r="N380" s="169"/>
      <c r="W380" s="26"/>
      <c r="Y380" s="1"/>
      <c r="Z380" s="169"/>
      <c r="AA380" s="357"/>
      <c r="AI380" s="169"/>
      <c r="AJ380" s="169"/>
      <c r="AK380" s="169"/>
      <c r="AL380" s="169"/>
      <c r="AM380" s="169"/>
      <c r="AN380" s="169"/>
      <c r="AO380" s="169"/>
    </row>
    <row r="381" spans="2:41" ht="15.6">
      <c r="B381" s="194"/>
      <c r="C381" s="177"/>
      <c r="D381" s="177"/>
      <c r="E381" s="169"/>
      <c r="F381" s="169"/>
      <c r="G381" s="169"/>
      <c r="H381" s="169"/>
      <c r="I381" s="169"/>
      <c r="J381" s="169"/>
      <c r="K381" s="266"/>
      <c r="L381" s="336"/>
      <c r="M381" s="337"/>
      <c r="N381" s="169"/>
      <c r="W381" s="26"/>
      <c r="X381" s="88"/>
      <c r="Y381" s="1"/>
      <c r="Z381" s="169"/>
      <c r="AA381" s="357"/>
      <c r="AI381" s="169"/>
      <c r="AJ381" s="169"/>
      <c r="AK381" s="169"/>
      <c r="AL381" s="169"/>
      <c r="AM381" s="169"/>
      <c r="AN381" s="169"/>
      <c r="AO381" s="169"/>
    </row>
    <row r="382" spans="2:41">
      <c r="B382" s="169"/>
      <c r="C382" s="179"/>
      <c r="D382" s="169"/>
      <c r="E382" s="169"/>
      <c r="F382" s="169"/>
      <c r="G382" s="169"/>
      <c r="H382" s="169"/>
      <c r="I382" s="169"/>
      <c r="J382" s="169"/>
      <c r="K382" s="163"/>
      <c r="L382" s="168"/>
      <c r="M382" s="206"/>
      <c r="N382" s="169"/>
      <c r="Z382" s="169"/>
      <c r="AI382" s="169"/>
      <c r="AJ382" s="169"/>
      <c r="AK382" s="169"/>
      <c r="AL382" s="169"/>
      <c r="AM382" s="169"/>
      <c r="AN382" s="169"/>
      <c r="AO382" s="169"/>
    </row>
    <row r="383" spans="2:41">
      <c r="B383" s="180"/>
      <c r="C383" s="163"/>
      <c r="D383" s="162"/>
      <c r="E383" s="169"/>
      <c r="F383" s="169"/>
      <c r="G383" s="169"/>
      <c r="H383" s="169"/>
      <c r="I383" s="169"/>
      <c r="J383" s="169"/>
      <c r="K383" s="163"/>
      <c r="L383" s="162"/>
      <c r="M383" s="232"/>
      <c r="N383" s="169"/>
      <c r="Z383" s="169"/>
      <c r="AI383" s="169"/>
      <c r="AJ383" s="169"/>
      <c r="AK383" s="169"/>
      <c r="AL383" s="169"/>
      <c r="AM383" s="169"/>
      <c r="AN383" s="169"/>
      <c r="AO383" s="169"/>
    </row>
    <row r="384" spans="2:41">
      <c r="B384" s="180"/>
      <c r="C384" s="163"/>
      <c r="D384" s="162"/>
      <c r="E384" s="169"/>
      <c r="F384" s="169"/>
      <c r="G384" s="169"/>
      <c r="H384" s="169"/>
      <c r="I384" s="169"/>
      <c r="J384" s="169"/>
      <c r="K384" s="163"/>
      <c r="L384" s="162"/>
      <c r="M384" s="232"/>
      <c r="Z384" s="169"/>
      <c r="AI384" s="169"/>
      <c r="AJ384" s="169"/>
      <c r="AK384" s="169"/>
      <c r="AL384" s="169"/>
      <c r="AM384" s="169"/>
      <c r="AN384" s="169"/>
      <c r="AO384" s="169"/>
    </row>
    <row r="385" spans="2:41">
      <c r="B385" s="180"/>
      <c r="C385" s="163"/>
      <c r="D385" s="162"/>
      <c r="E385" s="169"/>
      <c r="F385" s="169"/>
      <c r="G385" s="169"/>
      <c r="H385" s="169"/>
      <c r="I385" s="169"/>
      <c r="J385" s="169"/>
      <c r="K385" s="163"/>
      <c r="L385" s="162"/>
      <c r="M385" s="232"/>
      <c r="Z385" s="169"/>
      <c r="AI385" s="169"/>
      <c r="AJ385" s="169"/>
      <c r="AK385" s="169"/>
      <c r="AL385" s="169"/>
      <c r="AM385" s="169"/>
      <c r="AN385" s="169"/>
      <c r="AO385" s="169"/>
    </row>
    <row r="386" spans="2:41">
      <c r="B386" s="180"/>
      <c r="C386" s="163"/>
      <c r="D386" s="162"/>
      <c r="E386" s="169"/>
      <c r="F386" s="169"/>
      <c r="G386" s="169"/>
      <c r="H386" s="169"/>
      <c r="I386" s="169"/>
      <c r="J386" s="169"/>
      <c r="K386" s="163"/>
      <c r="L386" s="162"/>
      <c r="M386" s="232"/>
      <c r="Z386" s="169"/>
      <c r="AI386" s="169"/>
      <c r="AJ386" s="169"/>
      <c r="AK386" s="169"/>
      <c r="AL386" s="169"/>
      <c r="AM386" s="169"/>
      <c r="AN386" s="169"/>
      <c r="AO386" s="169"/>
    </row>
    <row r="387" spans="2:41">
      <c r="B387" s="180"/>
      <c r="C387" s="163"/>
      <c r="D387" s="162"/>
      <c r="E387" s="169"/>
      <c r="F387" s="169"/>
      <c r="G387" s="169"/>
      <c r="H387" s="169"/>
      <c r="I387" s="169"/>
      <c r="J387" s="169"/>
      <c r="K387" s="163"/>
      <c r="L387" s="177"/>
      <c r="M387" s="229"/>
      <c r="Z387" s="169"/>
      <c r="AI387" s="169"/>
      <c r="AJ387" s="169"/>
      <c r="AK387" s="169"/>
      <c r="AL387" s="169"/>
      <c r="AM387" s="169"/>
      <c r="AN387" s="169"/>
      <c r="AO387" s="169"/>
    </row>
    <row r="388" spans="2:41">
      <c r="B388" s="169"/>
      <c r="C388" s="179"/>
      <c r="D388" s="169"/>
      <c r="E388" s="169"/>
      <c r="F388" s="169"/>
      <c r="G388" s="169"/>
      <c r="H388" s="169"/>
      <c r="I388" s="169"/>
      <c r="J388" s="169"/>
      <c r="K388" s="170"/>
      <c r="L388" s="173"/>
      <c r="M388" s="338"/>
      <c r="Z388" s="169"/>
      <c r="AI388" s="169"/>
      <c r="AJ388" s="169"/>
      <c r="AK388" s="169"/>
      <c r="AL388" s="169"/>
      <c r="AM388" s="169"/>
      <c r="AN388" s="169"/>
      <c r="AO388" s="169"/>
    </row>
    <row r="389" spans="2:41">
      <c r="B389" s="169"/>
      <c r="C389" s="179"/>
      <c r="D389" s="169"/>
      <c r="E389" s="169"/>
      <c r="F389" s="169"/>
      <c r="G389" s="169"/>
      <c r="H389" s="169"/>
      <c r="I389" s="169"/>
      <c r="J389" s="169"/>
      <c r="K389" s="170"/>
      <c r="L389" s="171"/>
      <c r="M389" s="230"/>
      <c r="Z389" s="169"/>
      <c r="AI389" s="169"/>
      <c r="AJ389" s="169"/>
      <c r="AK389" s="169"/>
      <c r="AL389" s="169"/>
      <c r="AM389" s="169"/>
      <c r="AN389" s="169"/>
      <c r="AO389" s="169"/>
    </row>
    <row r="390" spans="2:41">
      <c r="B390" s="169"/>
      <c r="C390" s="179"/>
      <c r="D390" s="169"/>
      <c r="E390" s="228"/>
      <c r="F390" s="169"/>
      <c r="G390" s="607"/>
      <c r="H390" s="169"/>
      <c r="I390" s="169"/>
      <c r="J390" s="169"/>
      <c r="K390" s="163"/>
      <c r="L390" s="350"/>
      <c r="M390" s="226"/>
      <c r="Z390" s="169"/>
      <c r="AI390" s="169"/>
      <c r="AJ390" s="169"/>
      <c r="AK390" s="169"/>
      <c r="AL390" s="169"/>
      <c r="AM390" s="169"/>
      <c r="AN390" s="169"/>
      <c r="AO390" s="169"/>
    </row>
    <row r="391" spans="2:41">
      <c r="B391" s="169"/>
      <c r="C391" s="179"/>
      <c r="D391" s="169"/>
      <c r="E391" s="266"/>
      <c r="F391" s="336"/>
      <c r="G391" s="337"/>
      <c r="H391" s="266"/>
      <c r="I391" s="336"/>
      <c r="J391" s="366"/>
      <c r="K391" s="163"/>
      <c r="L391" s="162"/>
      <c r="M391" s="206"/>
      <c r="Z391" s="169"/>
      <c r="AI391" s="169"/>
      <c r="AJ391" s="169"/>
      <c r="AK391" s="169"/>
      <c r="AL391" s="169"/>
      <c r="AM391" s="169"/>
      <c r="AN391" s="169"/>
      <c r="AO391" s="169"/>
    </row>
    <row r="392" spans="2:41">
      <c r="B392" s="169"/>
      <c r="C392" s="179"/>
      <c r="D392" s="169"/>
      <c r="E392" s="163"/>
      <c r="F392" s="182"/>
      <c r="G392" s="608"/>
      <c r="H392" s="167"/>
      <c r="I392" s="168"/>
      <c r="J392" s="206"/>
      <c r="K392" s="601"/>
      <c r="L392" s="169"/>
      <c r="M392" s="169"/>
      <c r="Z392" s="169"/>
      <c r="AI392" s="169"/>
      <c r="AJ392" s="169"/>
      <c r="AK392" s="169"/>
      <c r="AL392" s="169"/>
      <c r="AM392" s="169"/>
      <c r="AN392" s="169"/>
      <c r="AO392" s="169"/>
    </row>
    <row r="393" spans="2:41">
      <c r="B393" s="169"/>
      <c r="C393" s="179"/>
      <c r="D393" s="169"/>
      <c r="E393" s="163"/>
      <c r="F393" s="163"/>
      <c r="G393" s="609"/>
      <c r="H393" s="167"/>
      <c r="I393" s="168"/>
      <c r="J393" s="206"/>
      <c r="K393" s="266"/>
      <c r="L393" s="336"/>
      <c r="M393" s="337"/>
      <c r="Z393" s="169"/>
      <c r="AI393" s="169"/>
      <c r="AJ393" s="169"/>
      <c r="AK393" s="169"/>
      <c r="AL393" s="169"/>
      <c r="AM393" s="169"/>
      <c r="AN393" s="169"/>
      <c r="AO393" s="169"/>
    </row>
    <row r="394" spans="2:41">
      <c r="B394" s="169"/>
      <c r="C394" s="298"/>
      <c r="D394" s="169"/>
      <c r="E394" s="163"/>
      <c r="F394" s="163"/>
      <c r="G394" s="609"/>
      <c r="H394" s="163"/>
      <c r="I394" s="162"/>
      <c r="J394" s="232"/>
      <c r="K394" s="163"/>
      <c r="L394" s="162"/>
      <c r="M394" s="232"/>
      <c r="Z394" s="169"/>
      <c r="AI394" s="169"/>
      <c r="AJ394" s="169"/>
      <c r="AK394" s="169"/>
      <c r="AL394" s="169"/>
      <c r="AM394" s="169"/>
      <c r="AN394" s="169"/>
      <c r="AO394" s="169"/>
    </row>
    <row r="395" spans="2:41">
      <c r="B395" s="180"/>
      <c r="C395" s="163"/>
      <c r="D395" s="312"/>
      <c r="E395" s="235"/>
      <c r="F395" s="169"/>
      <c r="G395" s="169"/>
      <c r="H395" s="601"/>
      <c r="I395" s="169"/>
      <c r="J395" s="169"/>
      <c r="K395" s="163"/>
      <c r="L395" s="162"/>
      <c r="M395" s="232"/>
      <c r="W395" s="169"/>
      <c r="X395" s="169"/>
      <c r="Y395" s="169"/>
      <c r="Z395" s="169"/>
      <c r="AI395" s="169"/>
      <c r="AJ395" s="169"/>
      <c r="AK395" s="169"/>
      <c r="AL395" s="169"/>
      <c r="AM395" s="169"/>
      <c r="AN395" s="169"/>
      <c r="AO395" s="169"/>
    </row>
    <row r="396" spans="2:41">
      <c r="B396" s="169"/>
      <c r="C396" s="179"/>
      <c r="D396" s="169"/>
      <c r="E396" s="266"/>
      <c r="F396" s="336"/>
      <c r="G396" s="337"/>
      <c r="H396" s="266"/>
      <c r="I396" s="336"/>
      <c r="J396" s="337"/>
      <c r="K396" s="163"/>
      <c r="L396" s="162"/>
      <c r="M396" s="232"/>
      <c r="W396" s="169"/>
      <c r="X396" s="169"/>
      <c r="Y396" s="169"/>
      <c r="Z396" s="169"/>
      <c r="AI396" s="169"/>
      <c r="AJ396" s="169"/>
      <c r="AK396" s="169"/>
      <c r="AL396" s="169"/>
      <c r="AM396" s="169"/>
      <c r="AN396" s="169"/>
      <c r="AO396" s="169"/>
    </row>
    <row r="397" spans="2:41">
      <c r="B397" s="335"/>
      <c r="C397" s="340"/>
      <c r="D397" s="335"/>
      <c r="E397" s="167"/>
      <c r="F397" s="168"/>
      <c r="G397" s="206"/>
      <c r="H397" s="167"/>
      <c r="I397" s="162"/>
      <c r="J397" s="232"/>
      <c r="K397" s="169"/>
      <c r="L397" s="169"/>
      <c r="M397" s="169"/>
      <c r="W397" s="169"/>
      <c r="X397" s="169"/>
      <c r="Y397" s="169"/>
      <c r="Z397" s="169"/>
      <c r="AI397" s="169"/>
      <c r="AJ397" s="169"/>
      <c r="AK397" s="169"/>
      <c r="AL397" s="169"/>
      <c r="AM397" s="169"/>
      <c r="AN397" s="169"/>
      <c r="AO397" s="169"/>
    </row>
    <row r="398" spans="2:41">
      <c r="B398" s="335"/>
      <c r="C398" s="340"/>
      <c r="D398" s="335"/>
      <c r="E398" s="167"/>
      <c r="F398" s="168"/>
      <c r="G398" s="206"/>
      <c r="H398" s="163"/>
      <c r="I398" s="168"/>
      <c r="J398" s="206"/>
      <c r="K398" s="169"/>
      <c r="L398" s="169"/>
      <c r="M398" s="169"/>
      <c r="W398" s="169"/>
      <c r="X398" s="169"/>
      <c r="Y398" s="169"/>
      <c r="Z398" s="169"/>
      <c r="AI398" s="169"/>
      <c r="AJ398" s="169"/>
      <c r="AK398" s="169"/>
      <c r="AL398" s="169"/>
      <c r="AM398" s="169"/>
      <c r="AN398" s="169"/>
      <c r="AO398" s="169"/>
    </row>
    <row r="399" spans="2:41">
      <c r="B399" s="169"/>
      <c r="C399" s="179"/>
      <c r="D399" s="169"/>
      <c r="E399" s="167"/>
      <c r="F399" s="168"/>
      <c r="G399" s="206"/>
      <c r="H399" s="163"/>
      <c r="I399" s="162"/>
      <c r="J399" s="232"/>
      <c r="K399" s="169"/>
      <c r="L399" s="169"/>
      <c r="M399" s="169"/>
      <c r="W399" s="169"/>
      <c r="X399" s="169"/>
      <c r="Y399" s="169"/>
      <c r="Z399" s="169"/>
      <c r="AI399" s="169"/>
      <c r="AJ399" s="169"/>
      <c r="AK399" s="169"/>
      <c r="AL399" s="169"/>
      <c r="AM399" s="169"/>
      <c r="AN399" s="169"/>
      <c r="AO399" s="169"/>
    </row>
    <row r="400" spans="2:41">
      <c r="B400" s="169"/>
      <c r="C400" s="179"/>
      <c r="D400" s="169"/>
      <c r="E400" s="167"/>
      <c r="F400" s="168"/>
      <c r="G400" s="206"/>
      <c r="H400" s="163"/>
      <c r="I400" s="162"/>
      <c r="J400" s="232"/>
      <c r="K400" s="169"/>
      <c r="L400" s="169"/>
      <c r="M400" s="169"/>
      <c r="W400" s="169"/>
      <c r="X400" s="169"/>
      <c r="Y400" s="169"/>
      <c r="Z400" s="169"/>
      <c r="AI400" s="169"/>
      <c r="AJ400" s="169"/>
      <c r="AK400" s="169"/>
      <c r="AL400" s="169"/>
      <c r="AM400" s="169"/>
      <c r="AN400" s="169"/>
      <c r="AO400" s="169"/>
    </row>
    <row r="401" spans="2:41">
      <c r="B401" s="169"/>
      <c r="C401" s="179"/>
      <c r="D401" s="169"/>
      <c r="E401" s="167"/>
      <c r="F401" s="192"/>
      <c r="G401" s="206"/>
      <c r="H401" s="167"/>
      <c r="I401" s="168"/>
      <c r="J401" s="168"/>
      <c r="K401" s="169"/>
      <c r="L401" s="169"/>
      <c r="M401" s="169"/>
      <c r="W401" s="169"/>
      <c r="X401" s="169"/>
      <c r="Y401" s="169"/>
      <c r="Z401" s="169"/>
      <c r="AI401" s="169"/>
      <c r="AJ401" s="169"/>
      <c r="AK401" s="169"/>
      <c r="AL401" s="169"/>
      <c r="AM401" s="169"/>
      <c r="AN401" s="169"/>
      <c r="AO401" s="169"/>
    </row>
    <row r="402" spans="2:41">
      <c r="B402" s="169"/>
      <c r="C402" s="169"/>
      <c r="D402" s="169"/>
      <c r="E402" s="163"/>
      <c r="F402" s="162"/>
      <c r="G402" s="232"/>
      <c r="H402" s="212"/>
      <c r="I402" s="212"/>
      <c r="J402" s="212"/>
      <c r="K402" s="212"/>
      <c r="L402" s="212"/>
      <c r="M402" s="169"/>
      <c r="W402" s="169"/>
      <c r="X402" s="169"/>
      <c r="Y402" s="169"/>
      <c r="Z402" s="169"/>
      <c r="AI402" s="169"/>
      <c r="AJ402" s="169"/>
      <c r="AK402" s="169"/>
      <c r="AL402" s="169"/>
      <c r="AM402" s="169"/>
      <c r="AN402" s="169"/>
      <c r="AO402" s="169"/>
    </row>
    <row r="403" spans="2:41">
      <c r="B403" s="180"/>
      <c r="C403" s="179"/>
      <c r="D403" s="162"/>
      <c r="E403" s="605"/>
      <c r="F403" s="169"/>
      <c r="G403" s="169"/>
      <c r="H403" s="169"/>
      <c r="I403" s="169"/>
      <c r="J403" s="169"/>
      <c r="K403" s="169"/>
      <c r="L403" s="169"/>
      <c r="M403" s="169"/>
      <c r="W403" s="169"/>
      <c r="X403" s="169"/>
      <c r="Y403" s="169"/>
      <c r="Z403" s="169"/>
      <c r="AI403" s="169"/>
      <c r="AJ403" s="169"/>
      <c r="AK403" s="169"/>
      <c r="AL403" s="169"/>
      <c r="AM403" s="169"/>
      <c r="AN403" s="169"/>
      <c r="AO403" s="169"/>
    </row>
    <row r="404" spans="2:41">
      <c r="B404" s="180"/>
      <c r="C404" s="163"/>
      <c r="D404" s="162"/>
      <c r="E404" s="201"/>
      <c r="F404" s="169"/>
      <c r="G404" s="308"/>
      <c r="H404" s="169"/>
      <c r="I404" s="169"/>
      <c r="J404" s="169"/>
      <c r="K404" s="169"/>
      <c r="L404" s="169"/>
      <c r="M404" s="169"/>
      <c r="W404" s="169"/>
      <c r="X404" s="169"/>
      <c r="Y404" s="169"/>
      <c r="Z404" s="169"/>
      <c r="AI404" s="169"/>
      <c r="AJ404" s="169"/>
      <c r="AK404" s="169"/>
      <c r="AL404" s="169"/>
      <c r="AM404" s="169"/>
      <c r="AN404" s="169"/>
      <c r="AO404" s="169"/>
    </row>
    <row r="405" spans="2:41" ht="15.6">
      <c r="B405" s="185"/>
      <c r="C405" s="169"/>
      <c r="D405" s="179"/>
      <c r="E405" s="266"/>
      <c r="F405" s="336"/>
      <c r="G405" s="337"/>
      <c r="H405" s="169"/>
      <c r="I405" s="169"/>
      <c r="J405" s="169"/>
      <c r="K405" s="169"/>
      <c r="L405" s="169"/>
      <c r="M405" s="169"/>
      <c r="W405" s="169"/>
      <c r="X405" s="169"/>
      <c r="Y405" s="169"/>
      <c r="Z405" s="169"/>
      <c r="AI405" s="169"/>
      <c r="AJ405" s="169"/>
      <c r="AK405" s="169"/>
      <c r="AL405" s="169"/>
      <c r="AM405" s="169"/>
      <c r="AN405" s="169"/>
      <c r="AO405" s="169"/>
    </row>
    <row r="406" spans="2:41">
      <c r="B406" s="169"/>
      <c r="C406" s="298"/>
      <c r="D406" s="169"/>
      <c r="E406" s="622"/>
      <c r="F406" s="623"/>
      <c r="G406" s="624"/>
      <c r="H406" s="169"/>
      <c r="I406" s="169"/>
      <c r="J406" s="169"/>
      <c r="K406" s="169"/>
      <c r="L406" s="169"/>
      <c r="M406" s="169"/>
      <c r="W406" s="169"/>
      <c r="X406" s="169"/>
      <c r="Y406" s="169"/>
      <c r="Z406" s="169"/>
      <c r="AI406" s="169"/>
      <c r="AJ406" s="169"/>
      <c r="AK406" s="169"/>
      <c r="AL406" s="169"/>
      <c r="AM406" s="169"/>
      <c r="AN406" s="169"/>
      <c r="AO406" s="169"/>
    </row>
    <row r="407" spans="2:41">
      <c r="B407" s="192"/>
      <c r="C407" s="177"/>
      <c r="D407" s="168"/>
      <c r="E407" s="625"/>
      <c r="F407" s="626"/>
      <c r="G407" s="232"/>
      <c r="H407" s="169"/>
      <c r="I407" s="169"/>
      <c r="J407" s="169"/>
      <c r="K407" s="169"/>
      <c r="L407" s="169"/>
      <c r="M407" s="169"/>
      <c r="W407" s="169"/>
      <c r="X407" s="169"/>
      <c r="Y407" s="169"/>
      <c r="Z407" s="169"/>
      <c r="AI407" s="169"/>
      <c r="AJ407" s="169"/>
      <c r="AK407" s="169"/>
      <c r="AL407" s="169"/>
      <c r="AM407" s="169"/>
      <c r="AN407" s="169"/>
      <c r="AO407" s="169"/>
    </row>
    <row r="408" spans="2:41">
      <c r="B408" s="180"/>
      <c r="C408" s="163"/>
      <c r="D408" s="162"/>
      <c r="E408" s="625"/>
      <c r="F408" s="626"/>
      <c r="G408" s="232"/>
      <c r="H408" s="169"/>
      <c r="I408" s="169"/>
      <c r="J408" s="169"/>
      <c r="K408" s="169"/>
      <c r="L408" s="169"/>
      <c r="M408" s="169"/>
      <c r="W408" s="169"/>
      <c r="X408" s="169"/>
      <c r="Y408" s="169"/>
      <c r="Z408" s="169"/>
      <c r="AI408" s="169"/>
      <c r="AJ408" s="169"/>
      <c r="AK408" s="169"/>
      <c r="AL408" s="169"/>
      <c r="AM408" s="169"/>
      <c r="AN408" s="169"/>
      <c r="AO408" s="169"/>
    </row>
    <row r="409" spans="2:41">
      <c r="B409" s="169"/>
      <c r="C409" s="163"/>
      <c r="D409" s="169"/>
      <c r="E409" s="163"/>
      <c r="F409" s="162"/>
      <c r="G409" s="232"/>
      <c r="H409" s="169"/>
      <c r="I409" s="169"/>
      <c r="J409" s="169"/>
      <c r="K409" s="169"/>
      <c r="L409" s="169"/>
      <c r="M409" s="169"/>
      <c r="W409" s="169"/>
      <c r="X409" s="169"/>
      <c r="Y409" s="169"/>
      <c r="Z409" s="169"/>
      <c r="AI409" s="169"/>
      <c r="AJ409" s="169"/>
      <c r="AK409" s="169"/>
      <c r="AL409" s="169"/>
      <c r="AM409" s="169"/>
      <c r="AN409" s="169"/>
      <c r="AO409" s="169"/>
    </row>
    <row r="410" spans="2:41">
      <c r="B410" s="180"/>
      <c r="C410" s="174"/>
      <c r="D410" s="174"/>
      <c r="E410" s="163"/>
      <c r="F410" s="168"/>
      <c r="G410" s="206"/>
      <c r="H410" s="169"/>
      <c r="I410" s="169"/>
      <c r="J410" s="169"/>
      <c r="K410" s="169"/>
      <c r="L410" s="169"/>
      <c r="M410" s="169"/>
      <c r="W410" s="169"/>
      <c r="X410" s="169"/>
      <c r="Y410" s="169"/>
      <c r="Z410" s="169"/>
      <c r="AI410" s="169"/>
      <c r="AJ410" s="169"/>
      <c r="AK410" s="169"/>
      <c r="AL410" s="169"/>
      <c r="AM410" s="169"/>
      <c r="AN410" s="169"/>
      <c r="AO410" s="169"/>
    </row>
    <row r="411" spans="2:41">
      <c r="B411" s="180"/>
      <c r="C411" s="163"/>
      <c r="D411" s="162"/>
      <c r="E411" s="167"/>
      <c r="F411" s="168"/>
      <c r="G411" s="206"/>
      <c r="H411" s="169"/>
      <c r="I411" s="169"/>
      <c r="J411" s="169"/>
      <c r="K411" s="169"/>
      <c r="L411" s="169"/>
      <c r="M411" s="169"/>
      <c r="W411" s="169"/>
      <c r="X411" s="169"/>
      <c r="Y411" s="169"/>
      <c r="Z411" s="169"/>
      <c r="AI411" s="169"/>
      <c r="AJ411" s="169"/>
      <c r="AK411" s="169"/>
      <c r="AL411" s="169"/>
      <c r="AM411" s="169"/>
      <c r="AN411" s="169"/>
      <c r="AO411" s="169"/>
    </row>
    <row r="412" spans="2:41">
      <c r="B412" s="180"/>
      <c r="C412" s="163"/>
      <c r="D412" s="168"/>
      <c r="E412" s="625"/>
      <c r="F412" s="162"/>
      <c r="G412" s="232"/>
      <c r="H412" s="169"/>
      <c r="I412" s="169"/>
      <c r="J412" s="169"/>
      <c r="K412" s="169"/>
      <c r="L412" s="169"/>
      <c r="M412" s="169"/>
      <c r="W412" s="169"/>
      <c r="X412" s="169"/>
      <c r="Y412" s="169"/>
      <c r="Z412" s="169"/>
      <c r="AI412" s="169"/>
      <c r="AJ412" s="169"/>
      <c r="AK412" s="169"/>
      <c r="AL412" s="169"/>
      <c r="AM412" s="169"/>
      <c r="AN412" s="169"/>
      <c r="AO412" s="169"/>
    </row>
    <row r="413" spans="2:41">
      <c r="B413" s="169"/>
      <c r="C413" s="179"/>
      <c r="D413" s="169"/>
      <c r="E413" s="625"/>
      <c r="F413" s="162"/>
      <c r="G413" s="232"/>
      <c r="H413" s="169"/>
      <c r="I413" s="169"/>
      <c r="J413" s="169"/>
      <c r="K413" s="169"/>
      <c r="L413" s="169"/>
      <c r="M413" s="169"/>
      <c r="W413" s="169"/>
      <c r="X413" s="169"/>
      <c r="Y413" s="169"/>
      <c r="Z413" s="169"/>
      <c r="AI413" s="169"/>
      <c r="AJ413" s="169"/>
      <c r="AK413" s="169"/>
      <c r="AL413" s="169"/>
      <c r="AM413" s="169"/>
      <c r="AN413" s="169"/>
      <c r="AO413" s="169"/>
    </row>
    <row r="414" spans="2:41">
      <c r="B414" s="169"/>
      <c r="C414" s="179"/>
      <c r="D414" s="169"/>
      <c r="E414" s="625"/>
      <c r="F414" s="162"/>
      <c r="G414" s="232"/>
      <c r="H414" s="169"/>
      <c r="I414" s="169"/>
      <c r="J414" s="169"/>
      <c r="K414" s="169"/>
      <c r="L414" s="169"/>
      <c r="M414" s="169"/>
      <c r="W414" s="169"/>
      <c r="X414" s="169"/>
      <c r="Y414" s="169"/>
      <c r="Z414" s="169"/>
      <c r="AI414" s="169"/>
      <c r="AJ414" s="169"/>
      <c r="AK414" s="169"/>
      <c r="AL414" s="169"/>
      <c r="AM414" s="169"/>
      <c r="AN414" s="169"/>
      <c r="AO414" s="169"/>
    </row>
    <row r="415" spans="2:41">
      <c r="B415" s="169"/>
      <c r="C415" s="179"/>
      <c r="D415" s="169"/>
      <c r="E415" s="163"/>
      <c r="F415" s="162"/>
      <c r="G415" s="232"/>
      <c r="H415" s="169"/>
      <c r="I415" s="169"/>
      <c r="J415" s="169"/>
      <c r="K415" s="169"/>
      <c r="L415" s="169"/>
      <c r="M415" s="169"/>
      <c r="W415" s="169"/>
      <c r="X415" s="169"/>
      <c r="Y415" s="169"/>
      <c r="Z415" s="169"/>
      <c r="AI415" s="169"/>
      <c r="AJ415" s="169"/>
      <c r="AK415" s="169"/>
      <c r="AL415" s="169"/>
      <c r="AM415" s="169"/>
      <c r="AN415" s="169"/>
      <c r="AO415" s="169"/>
    </row>
    <row r="416" spans="2:41">
      <c r="B416" s="169"/>
      <c r="C416" s="298"/>
      <c r="D416" s="169"/>
      <c r="E416" s="170"/>
      <c r="F416" s="171"/>
      <c r="G416" s="230"/>
      <c r="H416" s="169"/>
      <c r="I416" s="169"/>
      <c r="J416" s="169"/>
      <c r="K416" s="169"/>
      <c r="L416" s="169"/>
      <c r="M416" s="169"/>
      <c r="W416" s="169"/>
      <c r="X416" s="169"/>
      <c r="Y416" s="169"/>
      <c r="Z416" s="169"/>
      <c r="AI416" s="169"/>
      <c r="AJ416" s="169"/>
      <c r="AK416" s="169"/>
      <c r="AL416" s="169"/>
      <c r="AM416" s="169"/>
      <c r="AN416" s="169"/>
      <c r="AO416" s="169"/>
    </row>
    <row r="417" spans="2:41">
      <c r="B417" s="169"/>
      <c r="C417" s="179"/>
      <c r="D417" s="169"/>
      <c r="E417" s="170"/>
      <c r="F417" s="627"/>
      <c r="G417" s="628"/>
      <c r="H417" s="169"/>
      <c r="I417" s="169"/>
      <c r="J417" s="169"/>
      <c r="K417" s="169"/>
      <c r="L417" s="169"/>
      <c r="M417" s="169"/>
      <c r="W417" s="169"/>
      <c r="X417" s="169"/>
      <c r="Y417" s="169"/>
      <c r="Z417" s="169"/>
      <c r="AI417" s="169"/>
      <c r="AJ417" s="169"/>
      <c r="AK417" s="169"/>
      <c r="AL417" s="169"/>
      <c r="AM417" s="169"/>
      <c r="AN417" s="169"/>
      <c r="AO417" s="169"/>
    </row>
    <row r="418" spans="2:41">
      <c r="B418" s="180"/>
      <c r="C418" s="163"/>
      <c r="D418" s="162"/>
      <c r="E418" s="169"/>
      <c r="F418" s="169"/>
      <c r="G418" s="169"/>
      <c r="H418" s="169"/>
      <c r="I418" s="169"/>
      <c r="J418" s="169"/>
      <c r="K418" s="169"/>
      <c r="L418" s="169"/>
      <c r="M418" s="169"/>
      <c r="W418" s="169"/>
      <c r="X418" s="169"/>
      <c r="Y418" s="169"/>
      <c r="Z418" s="169"/>
      <c r="AI418" s="169"/>
      <c r="AJ418" s="169"/>
      <c r="AK418" s="169"/>
      <c r="AL418" s="169"/>
      <c r="AM418" s="169"/>
      <c r="AN418" s="169"/>
      <c r="AO418" s="169"/>
    </row>
    <row r="419" spans="2:41">
      <c r="B419" s="169"/>
      <c r="C419" s="163"/>
      <c r="D419" s="179"/>
      <c r="E419" s="169"/>
      <c r="F419" s="610"/>
      <c r="G419" s="169"/>
      <c r="H419" s="169"/>
      <c r="I419" s="169"/>
      <c r="J419" s="169"/>
      <c r="K419" s="169"/>
      <c r="L419" s="169"/>
      <c r="M419" s="169"/>
      <c r="W419" s="169"/>
      <c r="X419" s="169"/>
      <c r="Y419" s="169"/>
      <c r="Z419" s="169"/>
      <c r="AI419" s="169"/>
      <c r="AJ419" s="169"/>
      <c r="AK419" s="169"/>
      <c r="AL419" s="169"/>
      <c r="AM419" s="169"/>
      <c r="AN419" s="169"/>
      <c r="AO419" s="169"/>
    </row>
    <row r="420" spans="2:41">
      <c r="B420" s="180"/>
      <c r="C420" s="163"/>
      <c r="D420" s="312"/>
      <c r="E420" s="266"/>
      <c r="F420" s="336"/>
      <c r="G420" s="611"/>
      <c r="H420" s="266"/>
      <c r="I420" s="336"/>
      <c r="J420" s="611"/>
      <c r="K420" s="169"/>
      <c r="L420" s="169"/>
      <c r="M420" s="169"/>
      <c r="W420" s="169"/>
      <c r="X420" s="169"/>
      <c r="Y420" s="169"/>
      <c r="Z420" s="169"/>
      <c r="AI420" s="169"/>
      <c r="AJ420" s="169"/>
      <c r="AK420" s="169"/>
      <c r="AL420" s="169"/>
      <c r="AM420" s="169"/>
      <c r="AN420" s="169"/>
      <c r="AO420" s="169"/>
    </row>
    <row r="421" spans="2:41">
      <c r="B421" s="169"/>
      <c r="C421" s="179"/>
      <c r="D421" s="169"/>
      <c r="E421" s="163"/>
      <c r="F421" s="172"/>
      <c r="G421" s="612"/>
      <c r="H421" s="163"/>
      <c r="I421" s="162"/>
      <c r="J421" s="225"/>
      <c r="K421" s="169"/>
      <c r="L421" s="169"/>
      <c r="M421" s="169"/>
      <c r="W421" s="169"/>
      <c r="X421" s="169"/>
      <c r="Y421" s="169"/>
      <c r="Z421" s="169"/>
      <c r="AI421" s="169"/>
      <c r="AJ421" s="169"/>
      <c r="AK421" s="169"/>
      <c r="AL421" s="169"/>
      <c r="AM421" s="169"/>
      <c r="AN421" s="169"/>
      <c r="AO421" s="169"/>
    </row>
    <row r="422" spans="2:41">
      <c r="B422" s="169"/>
      <c r="C422" s="179"/>
      <c r="D422" s="169"/>
      <c r="E422" s="163"/>
      <c r="F422" s="162"/>
      <c r="G422" s="232"/>
      <c r="H422" s="163"/>
      <c r="I422" s="168"/>
      <c r="J422" s="206"/>
      <c r="K422" s="601"/>
      <c r="L422" s="169"/>
      <c r="M422" s="169"/>
      <c r="W422" s="169"/>
      <c r="X422" s="169"/>
      <c r="Y422" s="169"/>
      <c r="Z422" s="169"/>
      <c r="AI422" s="169"/>
      <c r="AJ422" s="169"/>
      <c r="AK422" s="169"/>
      <c r="AL422" s="169"/>
      <c r="AM422" s="169"/>
      <c r="AN422" s="169"/>
      <c r="AO422" s="169"/>
    </row>
    <row r="423" spans="2:41">
      <c r="B423" s="169"/>
      <c r="C423" s="179"/>
      <c r="D423" s="169"/>
      <c r="E423" s="163"/>
      <c r="F423" s="162"/>
      <c r="G423" s="232"/>
      <c r="H423" s="163"/>
      <c r="I423" s="162"/>
      <c r="J423" s="225"/>
      <c r="K423" s="266"/>
      <c r="L423" s="336"/>
      <c r="M423" s="337"/>
      <c r="W423" s="169"/>
      <c r="X423" s="169"/>
      <c r="Y423" s="169"/>
      <c r="Z423" s="169"/>
      <c r="AI423" s="169"/>
      <c r="AJ423" s="169"/>
      <c r="AK423" s="169"/>
      <c r="AL423" s="169"/>
      <c r="AM423" s="169"/>
      <c r="AN423" s="169"/>
      <c r="AO423" s="169"/>
    </row>
    <row r="424" spans="2:41">
      <c r="B424" s="169"/>
      <c r="C424" s="179"/>
      <c r="D424" s="169"/>
      <c r="E424" s="163"/>
      <c r="F424" s="162"/>
      <c r="G424" s="225"/>
      <c r="H424" s="163"/>
      <c r="I424" s="162"/>
      <c r="J424" s="232"/>
      <c r="K424" s="167"/>
      <c r="L424" s="162"/>
      <c r="M424" s="232"/>
      <c r="W424" s="169"/>
      <c r="X424" s="169"/>
      <c r="Y424" s="169"/>
      <c r="Z424" s="169"/>
      <c r="AI424" s="169"/>
      <c r="AJ424" s="169"/>
      <c r="AK424" s="169"/>
      <c r="AL424" s="169"/>
      <c r="AM424" s="169"/>
      <c r="AN424" s="169"/>
      <c r="AO424" s="169"/>
    </row>
    <row r="425" spans="2:41">
      <c r="B425" s="169"/>
      <c r="C425" s="179"/>
      <c r="D425" s="169"/>
      <c r="E425" s="169"/>
      <c r="F425" s="169"/>
      <c r="G425" s="169"/>
      <c r="H425" s="169"/>
      <c r="I425" s="169"/>
      <c r="J425" s="169"/>
      <c r="K425" s="169"/>
      <c r="L425" s="169"/>
      <c r="M425" s="169"/>
      <c r="W425" s="169"/>
      <c r="X425" s="169"/>
      <c r="Y425" s="169"/>
      <c r="Z425" s="169"/>
      <c r="AI425" s="169"/>
      <c r="AJ425" s="169"/>
      <c r="AK425" s="169"/>
      <c r="AL425" s="169"/>
      <c r="AM425" s="169"/>
      <c r="AN425" s="169"/>
      <c r="AO425" s="169"/>
    </row>
    <row r="426" spans="2:41">
      <c r="B426" s="169"/>
      <c r="C426" s="17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W426" s="169"/>
      <c r="X426" s="169"/>
      <c r="Y426" s="169"/>
      <c r="Z426" s="169"/>
      <c r="AI426" s="169"/>
      <c r="AJ426" s="169"/>
      <c r="AK426" s="169"/>
      <c r="AL426" s="169"/>
      <c r="AM426" s="169"/>
      <c r="AN426" s="169"/>
      <c r="AO426" s="169"/>
    </row>
    <row r="427" spans="2:41">
      <c r="B427" s="169"/>
      <c r="C427" s="17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W427" s="169"/>
      <c r="X427" s="169"/>
      <c r="Y427" s="169"/>
      <c r="Z427" s="169"/>
      <c r="AI427" s="169"/>
      <c r="AJ427" s="169"/>
      <c r="AK427" s="169"/>
      <c r="AL427" s="169"/>
      <c r="AM427" s="169"/>
      <c r="AN427" s="169"/>
      <c r="AO427" s="169"/>
    </row>
    <row r="428" spans="2:41">
      <c r="B428" s="169"/>
      <c r="C428" s="17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W428" s="169"/>
      <c r="X428" s="169"/>
      <c r="Y428" s="169"/>
      <c r="Z428" s="169"/>
      <c r="AI428" s="169"/>
      <c r="AJ428" s="169"/>
      <c r="AK428" s="169"/>
      <c r="AL428" s="169"/>
      <c r="AM428" s="169"/>
      <c r="AN428" s="169"/>
      <c r="AO428" s="169"/>
    </row>
    <row r="429" spans="2:41">
      <c r="B429" s="169"/>
      <c r="C429" s="17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W429" s="169"/>
      <c r="X429" s="169"/>
      <c r="Y429" s="169"/>
      <c r="Z429" s="169"/>
      <c r="AI429" s="169"/>
      <c r="AJ429" s="169"/>
      <c r="AK429" s="169"/>
      <c r="AL429" s="169"/>
      <c r="AM429" s="169"/>
      <c r="AN429" s="169"/>
      <c r="AO429" s="169"/>
    </row>
    <row r="430" spans="2:41">
      <c r="B430" s="258"/>
      <c r="C430" s="258"/>
      <c r="D430" s="212"/>
      <c r="E430" s="169"/>
      <c r="F430" s="212"/>
      <c r="G430" s="212"/>
      <c r="H430" s="212"/>
      <c r="I430" s="212"/>
      <c r="J430" s="212"/>
      <c r="K430" s="212"/>
      <c r="L430" s="212"/>
      <c r="M430" s="169"/>
      <c r="W430" s="169"/>
      <c r="X430" s="169"/>
      <c r="Y430" s="169"/>
      <c r="Z430" s="169"/>
      <c r="AI430" s="169"/>
      <c r="AJ430" s="169"/>
      <c r="AK430" s="169"/>
      <c r="AL430" s="169"/>
      <c r="AM430" s="169"/>
      <c r="AN430" s="169"/>
      <c r="AO430" s="169"/>
    </row>
    <row r="431" spans="2:41">
      <c r="B431" s="169"/>
      <c r="C431" s="345"/>
      <c r="D431" s="169"/>
      <c r="E431" s="169"/>
      <c r="F431" s="169"/>
      <c r="G431" s="258"/>
      <c r="H431" s="258"/>
      <c r="I431" s="258"/>
      <c r="J431" s="346"/>
      <c r="K431" s="169"/>
      <c r="L431" s="258"/>
      <c r="M431" s="169"/>
      <c r="W431" s="169"/>
      <c r="X431" s="169"/>
      <c r="Y431" s="169"/>
      <c r="Z431" s="169"/>
      <c r="AI431" s="169"/>
      <c r="AJ431" s="169"/>
      <c r="AK431" s="169"/>
      <c r="AL431" s="169"/>
      <c r="AM431" s="169"/>
      <c r="AN431" s="169"/>
      <c r="AO431" s="169"/>
    </row>
    <row r="432" spans="2:41">
      <c r="B432" s="169"/>
      <c r="C432" s="179"/>
      <c r="D432" s="169"/>
      <c r="E432" s="169"/>
      <c r="F432" s="169"/>
      <c r="G432" s="169"/>
      <c r="H432" s="169"/>
      <c r="I432" s="169"/>
      <c r="J432" s="169"/>
      <c r="K432" s="169"/>
      <c r="L432" s="169"/>
      <c r="M432" s="169"/>
      <c r="W432" s="169"/>
      <c r="X432" s="169"/>
      <c r="Y432" s="169"/>
      <c r="Z432" s="169"/>
      <c r="AI432" s="169"/>
      <c r="AJ432" s="169"/>
      <c r="AK432" s="169"/>
      <c r="AL432" s="169"/>
      <c r="AM432" s="169"/>
      <c r="AN432" s="169"/>
      <c r="AO432" s="169"/>
    </row>
    <row r="433" spans="2:41">
      <c r="B433" s="169"/>
      <c r="C433" s="179"/>
      <c r="D433" s="169"/>
      <c r="E433" s="167"/>
      <c r="F433" s="162"/>
      <c r="G433" s="232"/>
      <c r="H433" s="169"/>
      <c r="I433" s="169"/>
      <c r="J433" s="169"/>
      <c r="K433" s="169"/>
      <c r="L433" s="169"/>
      <c r="M433" s="169"/>
      <c r="W433" s="169"/>
      <c r="X433" s="169"/>
      <c r="Y433" s="169"/>
      <c r="Z433" s="169"/>
      <c r="AI433" s="169"/>
      <c r="AJ433" s="169"/>
      <c r="AK433" s="169"/>
      <c r="AL433" s="169"/>
      <c r="AM433" s="169"/>
      <c r="AN433" s="169"/>
      <c r="AO433" s="169"/>
    </row>
    <row r="434" spans="2:41">
      <c r="B434" s="169"/>
      <c r="C434" s="179"/>
      <c r="D434" s="169"/>
      <c r="E434" s="163"/>
      <c r="F434" s="162"/>
      <c r="G434" s="232"/>
      <c r="H434" s="169"/>
      <c r="I434" s="169"/>
      <c r="J434" s="169"/>
      <c r="K434" s="169"/>
      <c r="L434" s="169"/>
      <c r="M434" s="169"/>
      <c r="W434" s="169"/>
      <c r="X434" s="169"/>
      <c r="Y434" s="169"/>
      <c r="Z434" s="169"/>
      <c r="AI434" s="169"/>
      <c r="AJ434" s="169"/>
      <c r="AK434" s="169"/>
      <c r="AL434" s="169"/>
      <c r="AM434" s="169"/>
      <c r="AN434" s="169"/>
      <c r="AO434" s="169"/>
    </row>
    <row r="435" spans="2:41">
      <c r="B435" s="169"/>
      <c r="C435" s="179"/>
      <c r="D435" s="169"/>
      <c r="E435" s="169"/>
      <c r="F435" s="169"/>
      <c r="G435" s="169"/>
      <c r="H435" s="169"/>
      <c r="I435" s="169"/>
      <c r="J435" s="169"/>
      <c r="K435" s="169"/>
      <c r="L435" s="169"/>
      <c r="M435" s="169"/>
      <c r="W435" s="169"/>
      <c r="X435" s="169"/>
      <c r="Y435" s="169"/>
      <c r="Z435" s="169"/>
      <c r="AI435" s="169"/>
      <c r="AJ435" s="169"/>
      <c r="AK435" s="169"/>
      <c r="AL435" s="169"/>
      <c r="AM435" s="169"/>
      <c r="AN435" s="169"/>
      <c r="AO435" s="169"/>
    </row>
    <row r="436" spans="2:41">
      <c r="B436" s="169"/>
      <c r="C436" s="17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W436" s="169"/>
      <c r="X436" s="169"/>
      <c r="Y436" s="169"/>
      <c r="Z436" s="169"/>
      <c r="AI436" s="169"/>
      <c r="AJ436" s="169"/>
      <c r="AK436" s="169"/>
      <c r="AL436" s="169"/>
      <c r="AM436" s="169"/>
      <c r="AN436" s="169"/>
      <c r="AO436" s="169"/>
    </row>
    <row r="437" spans="2:41">
      <c r="B437" s="169"/>
      <c r="C437" s="17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W437" s="169"/>
      <c r="X437" s="169"/>
      <c r="Y437" s="169"/>
      <c r="Z437" s="169"/>
      <c r="AI437" s="169"/>
      <c r="AJ437" s="169"/>
      <c r="AK437" s="169"/>
      <c r="AL437" s="169"/>
      <c r="AM437" s="169"/>
      <c r="AN437" s="169"/>
      <c r="AO437" s="169"/>
    </row>
    <row r="438" spans="2:41">
      <c r="B438" s="169"/>
      <c r="C438" s="17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W438" s="169"/>
      <c r="X438" s="169"/>
      <c r="Y438" s="169"/>
      <c r="Z438" s="169"/>
      <c r="AI438" s="169"/>
      <c r="AJ438" s="169"/>
      <c r="AK438" s="169"/>
      <c r="AL438" s="169"/>
      <c r="AM438" s="169"/>
      <c r="AN438" s="169"/>
      <c r="AO438" s="169"/>
    </row>
    <row r="439" spans="2:41" ht="15.6">
      <c r="B439" s="188"/>
      <c r="C439" s="163"/>
      <c r="D439" s="162"/>
      <c r="E439" s="349"/>
      <c r="F439" s="169"/>
      <c r="G439" s="169"/>
      <c r="H439" s="228"/>
      <c r="I439" s="228"/>
      <c r="J439" s="169"/>
      <c r="K439" s="169"/>
      <c r="L439" s="169"/>
      <c r="M439" s="169"/>
      <c r="W439" s="169"/>
      <c r="X439" s="169"/>
      <c r="Y439" s="169"/>
      <c r="Z439" s="169"/>
      <c r="AI439" s="169"/>
      <c r="AJ439" s="169"/>
      <c r="AK439" s="169"/>
      <c r="AL439" s="169"/>
      <c r="AM439" s="169"/>
      <c r="AN439" s="169"/>
      <c r="AO439" s="169"/>
    </row>
    <row r="440" spans="2:41">
      <c r="B440" s="169"/>
      <c r="C440" s="298"/>
      <c r="D440" s="169"/>
      <c r="E440" s="348"/>
      <c r="F440" s="169"/>
      <c r="G440" s="169"/>
      <c r="H440" s="266"/>
      <c r="I440" s="336"/>
      <c r="J440" s="337"/>
      <c r="K440" s="266"/>
      <c r="L440" s="336"/>
      <c r="M440" s="337"/>
      <c r="W440" s="169"/>
      <c r="X440" s="169"/>
      <c r="Y440" s="169"/>
      <c r="Z440" s="169"/>
      <c r="AI440" s="169"/>
      <c r="AJ440" s="169"/>
      <c r="AK440" s="169"/>
      <c r="AL440" s="169"/>
      <c r="AM440" s="169"/>
      <c r="AN440" s="169"/>
      <c r="AO440" s="169"/>
    </row>
    <row r="441" spans="2:41">
      <c r="B441" s="194"/>
      <c r="C441" s="163"/>
      <c r="D441" s="177"/>
      <c r="E441" s="266"/>
      <c r="F441" s="336"/>
      <c r="G441" s="337"/>
      <c r="H441" s="163"/>
      <c r="I441" s="162"/>
      <c r="J441" s="225"/>
      <c r="K441" s="614"/>
      <c r="L441" s="162"/>
      <c r="M441" s="169"/>
      <c r="W441" s="169"/>
      <c r="X441" s="169"/>
      <c r="Y441" s="169"/>
      <c r="Z441" s="169"/>
      <c r="AI441" s="169"/>
      <c r="AJ441" s="169"/>
      <c r="AK441" s="169"/>
      <c r="AL441" s="169"/>
      <c r="AM441" s="169"/>
      <c r="AN441" s="169"/>
      <c r="AO441" s="169"/>
    </row>
    <row r="442" spans="2:41">
      <c r="B442" s="184"/>
      <c r="C442" s="163"/>
      <c r="D442" s="162"/>
      <c r="E442" s="163"/>
      <c r="F442" s="162"/>
      <c r="G442" s="232"/>
      <c r="H442" s="163"/>
      <c r="I442" s="162"/>
      <c r="J442" s="225"/>
      <c r="K442" s="167"/>
      <c r="L442" s="168"/>
      <c r="M442" s="206"/>
      <c r="W442" s="169"/>
      <c r="X442" s="169"/>
      <c r="Y442" s="169"/>
      <c r="Z442" s="169"/>
      <c r="AI442" s="169"/>
      <c r="AJ442" s="169"/>
      <c r="AK442" s="169"/>
      <c r="AL442" s="169"/>
      <c r="AM442" s="169"/>
      <c r="AN442" s="169"/>
      <c r="AO442" s="169"/>
    </row>
    <row r="443" spans="2:41">
      <c r="B443" s="180"/>
      <c r="C443" s="163"/>
      <c r="D443" s="162"/>
      <c r="E443" s="163"/>
      <c r="F443" s="162"/>
      <c r="G443" s="232"/>
      <c r="H443" s="163"/>
      <c r="I443" s="162"/>
      <c r="J443" s="225"/>
      <c r="K443" s="163"/>
      <c r="L443" s="162"/>
      <c r="M443" s="232"/>
      <c r="W443" s="169"/>
      <c r="X443" s="169"/>
      <c r="Y443" s="169"/>
      <c r="Z443" s="169"/>
      <c r="AI443" s="169"/>
      <c r="AJ443" s="169"/>
      <c r="AK443" s="169"/>
      <c r="AL443" s="169"/>
      <c r="AM443" s="169"/>
      <c r="AN443" s="169"/>
      <c r="AO443" s="169"/>
    </row>
    <row r="444" spans="2:41">
      <c r="B444" s="162"/>
      <c r="C444" s="163"/>
      <c r="D444" s="162"/>
      <c r="E444" s="163"/>
      <c r="F444" s="162"/>
      <c r="G444" s="232"/>
      <c r="H444" s="163"/>
      <c r="I444" s="162"/>
      <c r="J444" s="225"/>
      <c r="K444" s="163"/>
      <c r="L444" s="162"/>
      <c r="M444" s="232"/>
      <c r="W444" s="169"/>
      <c r="X444" s="169"/>
      <c r="Y444" s="169"/>
      <c r="Z444" s="169"/>
      <c r="AI444" s="169"/>
      <c r="AJ444" s="169"/>
      <c r="AK444" s="169"/>
      <c r="AL444" s="169"/>
      <c r="AM444" s="169"/>
      <c r="AN444" s="169"/>
      <c r="AO444" s="169"/>
    </row>
    <row r="445" spans="2:41">
      <c r="B445" s="180"/>
      <c r="C445" s="163"/>
      <c r="D445" s="168"/>
      <c r="E445" s="163"/>
      <c r="F445" s="162"/>
      <c r="G445" s="232"/>
      <c r="H445" s="163"/>
      <c r="I445" s="615"/>
      <c r="J445" s="616"/>
      <c r="K445" s="163"/>
      <c r="L445" s="162"/>
      <c r="M445" s="232"/>
      <c r="W445" s="169"/>
      <c r="X445" s="169"/>
      <c r="Y445" s="169"/>
      <c r="Z445" s="169"/>
      <c r="AI445" s="169"/>
      <c r="AJ445" s="169"/>
      <c r="AK445" s="169"/>
      <c r="AL445" s="169"/>
      <c r="AM445" s="169"/>
      <c r="AN445" s="169"/>
      <c r="AO445" s="169"/>
    </row>
    <row r="446" spans="2:41">
      <c r="B446" s="180"/>
      <c r="C446" s="163"/>
      <c r="D446" s="162"/>
      <c r="E446" s="163"/>
      <c r="F446" s="367"/>
      <c r="G446" s="229"/>
      <c r="H446" s="163"/>
      <c r="I446" s="517"/>
      <c r="J446" s="225"/>
      <c r="K446" s="163"/>
      <c r="L446" s="162"/>
      <c r="M446" s="232"/>
      <c r="W446" s="169"/>
      <c r="X446" s="169"/>
      <c r="Y446" s="169"/>
      <c r="Z446" s="169"/>
      <c r="AI446" s="169"/>
      <c r="AJ446" s="169"/>
      <c r="AK446" s="169"/>
      <c r="AL446" s="169"/>
      <c r="AM446" s="169"/>
      <c r="AN446" s="169"/>
      <c r="AO446" s="169"/>
    </row>
    <row r="447" spans="2:41">
      <c r="B447" s="180"/>
      <c r="C447" s="163"/>
      <c r="D447" s="162"/>
      <c r="E447" s="170"/>
      <c r="F447" s="173"/>
      <c r="G447" s="338"/>
      <c r="H447" s="163"/>
      <c r="I447" s="162"/>
      <c r="J447" s="225"/>
      <c r="K447" s="163"/>
      <c r="L447" s="369"/>
      <c r="M447" s="617"/>
      <c r="W447" s="169"/>
      <c r="X447" s="169"/>
      <c r="Y447" s="169"/>
      <c r="Z447" s="169"/>
      <c r="AI447" s="169"/>
      <c r="AJ447" s="169"/>
      <c r="AK447" s="169"/>
      <c r="AL447" s="169"/>
      <c r="AM447" s="169"/>
      <c r="AN447" s="169"/>
      <c r="AO447" s="169"/>
    </row>
    <row r="448" spans="2:41">
      <c r="B448" s="169"/>
      <c r="C448" s="179"/>
      <c r="D448" s="169"/>
      <c r="E448" s="170"/>
      <c r="F448" s="171"/>
      <c r="G448" s="230"/>
      <c r="H448" s="163"/>
      <c r="I448" s="162"/>
      <c r="J448" s="225"/>
      <c r="K448" s="169"/>
      <c r="L448" s="169"/>
      <c r="M448" s="169"/>
      <c r="W448" s="169"/>
      <c r="X448" s="169"/>
      <c r="Y448" s="169"/>
      <c r="Z448" s="169"/>
      <c r="AI448" s="169"/>
      <c r="AJ448" s="169"/>
      <c r="AK448" s="169"/>
      <c r="AL448" s="169"/>
      <c r="AM448" s="169"/>
      <c r="AN448" s="169"/>
      <c r="AO448" s="169"/>
    </row>
    <row r="449" spans="2:41">
      <c r="B449" s="169"/>
      <c r="C449" s="179"/>
      <c r="D449" s="169"/>
      <c r="E449" s="163"/>
      <c r="F449" s="350"/>
      <c r="G449" s="226"/>
      <c r="H449" s="163"/>
      <c r="I449" s="162"/>
      <c r="J449" s="206"/>
      <c r="K449" s="169"/>
      <c r="L449" s="169"/>
      <c r="M449" s="169"/>
      <c r="W449" s="169"/>
      <c r="X449" s="169"/>
      <c r="Y449" s="169"/>
      <c r="Z449" s="169"/>
      <c r="AI449" s="169"/>
      <c r="AJ449" s="169"/>
      <c r="AK449" s="169"/>
      <c r="AL449" s="169"/>
      <c r="AM449" s="169"/>
      <c r="AN449" s="169"/>
      <c r="AO449" s="169"/>
    </row>
    <row r="450" spans="2:41">
      <c r="B450" s="169"/>
      <c r="C450" s="179"/>
      <c r="D450" s="169"/>
      <c r="E450" s="163"/>
      <c r="F450" s="162"/>
      <c r="G450" s="206"/>
      <c r="H450" s="169"/>
      <c r="I450" s="169"/>
      <c r="J450" s="169"/>
      <c r="K450" s="169"/>
      <c r="L450" s="169"/>
      <c r="M450" s="169"/>
      <c r="W450" s="169"/>
      <c r="X450" s="169"/>
      <c r="Y450" s="169"/>
      <c r="Z450" s="169"/>
      <c r="AI450" s="169"/>
      <c r="AJ450" s="169"/>
      <c r="AK450" s="169"/>
      <c r="AL450" s="169"/>
      <c r="AM450" s="169"/>
      <c r="AN450" s="169"/>
      <c r="AO450" s="169"/>
    </row>
    <row r="451" spans="2:41" ht="15.6">
      <c r="B451" s="169"/>
      <c r="C451" s="179"/>
      <c r="D451" s="169"/>
      <c r="E451" s="618"/>
      <c r="F451" s="169"/>
      <c r="G451" s="619"/>
      <c r="H451" s="169"/>
      <c r="I451" s="169"/>
      <c r="J451" s="169"/>
      <c r="K451" s="349"/>
      <c r="L451" s="169"/>
      <c r="M451" s="169"/>
      <c r="W451" s="169"/>
      <c r="X451" s="169"/>
      <c r="Y451" s="169"/>
      <c r="Z451" s="169"/>
      <c r="AI451" s="169"/>
      <c r="AJ451" s="169"/>
      <c r="AK451" s="169"/>
      <c r="AL451" s="169"/>
      <c r="AM451" s="169"/>
      <c r="AN451" s="169"/>
      <c r="AO451" s="169"/>
    </row>
    <row r="452" spans="2:41">
      <c r="B452" s="169"/>
      <c r="C452" s="301"/>
      <c r="D452" s="169"/>
      <c r="E452" s="266"/>
      <c r="F452" s="336"/>
      <c r="G452" s="337"/>
      <c r="H452" s="169"/>
      <c r="I452" s="169"/>
      <c r="J452" s="169"/>
      <c r="K452" s="266"/>
      <c r="L452" s="336"/>
      <c r="M452" s="337"/>
      <c r="W452" s="169"/>
      <c r="X452" s="169"/>
      <c r="Y452" s="169"/>
      <c r="Z452" s="169"/>
      <c r="AI452" s="169"/>
      <c r="AJ452" s="169"/>
      <c r="AK452" s="169"/>
      <c r="AL452" s="169"/>
      <c r="AM452" s="169"/>
      <c r="AN452" s="169"/>
      <c r="AO452" s="169"/>
    </row>
    <row r="453" spans="2:41">
      <c r="B453" s="180"/>
      <c r="C453" s="163"/>
      <c r="D453" s="168"/>
      <c r="E453" s="163"/>
      <c r="F453" s="162"/>
      <c r="G453" s="225"/>
      <c r="H453" s="169"/>
      <c r="I453" s="169"/>
      <c r="J453" s="169"/>
      <c r="K453" s="163"/>
      <c r="L453" s="350"/>
      <c r="M453" s="226"/>
      <c r="W453" s="169"/>
      <c r="X453" s="169"/>
      <c r="Y453" s="169"/>
      <c r="Z453" s="169"/>
      <c r="AI453" s="169"/>
      <c r="AJ453" s="169"/>
      <c r="AK453" s="169"/>
      <c r="AL453" s="169"/>
      <c r="AM453" s="169"/>
      <c r="AN453" s="169"/>
      <c r="AO453" s="169"/>
    </row>
    <row r="454" spans="2:41">
      <c r="B454" s="297"/>
      <c r="C454" s="163"/>
      <c r="D454" s="168"/>
      <c r="E454" s="163"/>
      <c r="F454" s="162"/>
      <c r="G454" s="225"/>
      <c r="H454" s="169"/>
      <c r="I454" s="169"/>
      <c r="J454" s="169"/>
      <c r="K454" s="163"/>
      <c r="L454" s="162"/>
      <c r="M454" s="225"/>
      <c r="W454" s="169"/>
      <c r="X454" s="169"/>
      <c r="Y454" s="169"/>
      <c r="Z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</row>
    <row r="455" spans="2:41">
      <c r="B455" s="180"/>
      <c r="C455" s="163"/>
      <c r="D455" s="162"/>
      <c r="E455" s="163"/>
      <c r="F455" s="162"/>
      <c r="G455" s="225"/>
      <c r="H455" s="169"/>
      <c r="I455" s="169"/>
      <c r="J455" s="169"/>
      <c r="K455" s="163"/>
      <c r="L455" s="162"/>
      <c r="M455" s="232"/>
      <c r="W455" s="169"/>
      <c r="X455" s="169"/>
      <c r="Y455" s="169"/>
      <c r="Z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</row>
    <row r="456" spans="2:41">
      <c r="B456" s="184"/>
      <c r="C456" s="163"/>
      <c r="D456" s="162"/>
      <c r="E456" s="163"/>
      <c r="F456" s="162"/>
      <c r="G456" s="225"/>
      <c r="H456" s="169"/>
      <c r="I456" s="169"/>
      <c r="J456" s="169"/>
      <c r="K456" s="167"/>
      <c r="L456" s="168"/>
      <c r="M456" s="232"/>
      <c r="W456" s="169"/>
      <c r="X456" s="169"/>
      <c r="Y456" s="169"/>
      <c r="Z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</row>
    <row r="457" spans="2:41">
      <c r="B457" s="169"/>
      <c r="C457" s="179"/>
      <c r="D457" s="169"/>
      <c r="E457" s="163"/>
      <c r="F457" s="162"/>
      <c r="G457" s="232"/>
      <c r="H457" s="169"/>
      <c r="I457" s="169"/>
      <c r="J457" s="169"/>
      <c r="K457" s="167"/>
      <c r="L457" s="168"/>
      <c r="M457" s="232"/>
      <c r="W457" s="169"/>
      <c r="X457" s="169"/>
      <c r="Y457" s="169"/>
      <c r="Z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</row>
    <row r="458" spans="2:41">
      <c r="B458" s="169"/>
      <c r="C458" s="179"/>
      <c r="D458" s="169"/>
      <c r="E458" s="163"/>
      <c r="F458" s="162"/>
      <c r="G458" s="232"/>
      <c r="H458" s="163"/>
      <c r="I458" s="162"/>
      <c r="J458" s="232"/>
      <c r="K458" s="163"/>
      <c r="L458" s="350"/>
      <c r="M458" s="226"/>
      <c r="W458" s="169"/>
      <c r="X458" s="169"/>
      <c r="Y458" s="169"/>
      <c r="Z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</row>
    <row r="459" spans="2:41">
      <c r="B459" s="169"/>
      <c r="C459" s="179"/>
      <c r="D459" s="169"/>
      <c r="E459" s="346"/>
      <c r="F459" s="167"/>
      <c r="G459" s="169"/>
      <c r="H459" s="167"/>
      <c r="I459" s="162"/>
      <c r="J459" s="232"/>
      <c r="K459" s="163"/>
      <c r="L459" s="367"/>
      <c r="M459" s="229"/>
      <c r="W459" s="169"/>
      <c r="X459" s="169"/>
      <c r="Y459" s="169"/>
      <c r="Z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</row>
    <row r="460" spans="2:41">
      <c r="B460" s="169"/>
      <c r="C460" s="179"/>
      <c r="D460" s="169"/>
      <c r="E460" s="266"/>
      <c r="F460" s="336"/>
      <c r="G460" s="366"/>
      <c r="H460" s="163"/>
      <c r="I460" s="162"/>
      <c r="J460" s="232"/>
      <c r="K460" s="163"/>
      <c r="L460" s="168"/>
      <c r="M460" s="229"/>
      <c r="W460" s="169"/>
      <c r="X460" s="169"/>
      <c r="Y460" s="169"/>
      <c r="Z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</row>
    <row r="461" spans="2:41">
      <c r="B461" s="169"/>
      <c r="C461" s="179"/>
      <c r="D461" s="169"/>
      <c r="E461" s="167"/>
      <c r="F461" s="168"/>
      <c r="G461" s="206"/>
      <c r="H461" s="163"/>
      <c r="I461" s="162"/>
      <c r="J461" s="232"/>
      <c r="K461" s="167"/>
      <c r="L461" s="192"/>
      <c r="M461" s="232"/>
      <c r="W461" s="169"/>
      <c r="X461" s="169"/>
      <c r="Y461" s="169"/>
      <c r="Z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</row>
    <row r="462" spans="2:41">
      <c r="B462" s="169"/>
      <c r="C462" s="179"/>
      <c r="D462" s="169"/>
      <c r="E462" s="169"/>
      <c r="F462" s="169"/>
      <c r="G462" s="169"/>
      <c r="H462" s="169"/>
      <c r="I462" s="169"/>
      <c r="J462" s="169"/>
      <c r="K462" s="169"/>
      <c r="L462" s="169"/>
      <c r="M462" s="169"/>
      <c r="W462" s="169"/>
      <c r="X462" s="169"/>
      <c r="Y462" s="169"/>
      <c r="Z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</row>
    <row r="463" spans="2:41">
      <c r="B463" s="169"/>
      <c r="C463" s="17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W463" s="169"/>
      <c r="X463" s="169"/>
      <c r="Y463" s="169"/>
      <c r="Z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</row>
    <row r="464" spans="2:41">
      <c r="B464" s="169"/>
      <c r="C464" s="17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W464" s="169"/>
      <c r="X464" s="169"/>
      <c r="Y464" s="169"/>
      <c r="Z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</row>
    <row r="465" spans="2:41">
      <c r="B465" s="180"/>
      <c r="C465" s="163"/>
      <c r="D465" s="162"/>
      <c r="E465" s="163"/>
      <c r="F465" s="162"/>
      <c r="G465" s="232"/>
      <c r="H465" s="266"/>
      <c r="I465" s="336"/>
      <c r="J465" s="337"/>
      <c r="K465" s="364"/>
      <c r="L465" s="365"/>
      <c r="M465" s="206"/>
      <c r="W465" s="169"/>
      <c r="X465" s="169"/>
      <c r="Y465" s="169"/>
      <c r="Z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</row>
    <row r="466" spans="2:41">
      <c r="B466" s="180"/>
      <c r="C466" s="163"/>
      <c r="D466" s="162"/>
      <c r="E466" s="163"/>
      <c r="F466" s="162"/>
      <c r="G466" s="232"/>
      <c r="H466" s="167"/>
      <c r="I466" s="629"/>
      <c r="J466" s="353"/>
      <c r="K466" s="163"/>
      <c r="L466" s="162"/>
      <c r="M466" s="232"/>
      <c r="W466" s="169"/>
      <c r="X466" s="169"/>
      <c r="Y466" s="169"/>
      <c r="Z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</row>
    <row r="467" spans="2:41">
      <c r="B467" s="183"/>
      <c r="C467" s="163"/>
      <c r="D467" s="367"/>
      <c r="E467" s="163"/>
      <c r="F467" s="162"/>
      <c r="G467" s="232"/>
      <c r="H467" s="163"/>
      <c r="I467" s="162"/>
      <c r="J467" s="232"/>
      <c r="K467" s="167"/>
      <c r="L467" s="168"/>
      <c r="M467" s="206"/>
      <c r="W467" s="169"/>
      <c r="X467" s="169"/>
      <c r="Y467" s="169"/>
      <c r="Z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</row>
    <row r="468" spans="2:41">
      <c r="B468" s="180"/>
      <c r="C468" s="163"/>
      <c r="D468" s="162"/>
      <c r="E468" s="163"/>
      <c r="F468" s="162"/>
      <c r="G468" s="232"/>
      <c r="H468" s="167"/>
      <c r="I468" s="168"/>
      <c r="J468" s="206"/>
      <c r="K468" s="167"/>
      <c r="L468" s="168"/>
      <c r="M468" s="232"/>
      <c r="W468" s="169"/>
      <c r="X468" s="169"/>
      <c r="Y468" s="169"/>
      <c r="Z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</row>
    <row r="469" spans="2:41">
      <c r="B469" s="183"/>
      <c r="C469" s="163"/>
      <c r="D469" s="162"/>
      <c r="E469" s="163"/>
      <c r="F469" s="162"/>
      <c r="G469" s="232"/>
      <c r="H469" s="170"/>
      <c r="I469" s="171"/>
      <c r="J469" s="230"/>
      <c r="K469" s="167"/>
      <c r="L469" s="168"/>
      <c r="M469" s="230"/>
      <c r="W469" s="169"/>
      <c r="X469" s="169"/>
      <c r="Y469" s="169"/>
      <c r="Z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</row>
    <row r="470" spans="2:41">
      <c r="B470" s="183"/>
      <c r="C470" s="163"/>
      <c r="D470" s="162"/>
      <c r="E470" s="170"/>
      <c r="F470" s="171"/>
      <c r="G470" s="230"/>
      <c r="H470" s="201"/>
      <c r="I470" s="169"/>
      <c r="J470" s="484"/>
      <c r="K470" s="167"/>
      <c r="L470" s="168"/>
      <c r="M470" s="230"/>
      <c r="W470" s="169"/>
      <c r="X470" s="169"/>
      <c r="Y470" s="169"/>
      <c r="Z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</row>
    <row r="471" spans="2:41">
      <c r="B471" s="169"/>
      <c r="C471" s="179"/>
      <c r="D471" s="169"/>
      <c r="E471" s="170"/>
      <c r="F471" s="171"/>
      <c r="G471" s="230"/>
      <c r="H471" s="266"/>
      <c r="I471" s="336"/>
      <c r="J471" s="337"/>
      <c r="K471" s="170"/>
      <c r="L471" s="171"/>
      <c r="M471" s="230"/>
      <c r="W471" s="169"/>
      <c r="X471" s="169"/>
      <c r="Y471" s="169"/>
      <c r="Z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</row>
    <row r="472" spans="2:41">
      <c r="B472" s="169"/>
      <c r="C472" s="179"/>
      <c r="D472" s="169"/>
      <c r="E472" s="167"/>
      <c r="F472" s="168"/>
      <c r="G472" s="206"/>
      <c r="H472" s="163"/>
      <c r="I472" s="168"/>
      <c r="J472" s="206"/>
      <c r="K472" s="167"/>
      <c r="L472" s="168"/>
      <c r="M472" s="230"/>
      <c r="W472" s="169"/>
      <c r="X472" s="169"/>
      <c r="Y472" s="169"/>
      <c r="Z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</row>
    <row r="473" spans="2:41">
      <c r="B473" s="169"/>
      <c r="C473" s="298"/>
      <c r="D473" s="169"/>
      <c r="E473" s="169"/>
      <c r="F473" s="169"/>
      <c r="G473" s="368"/>
      <c r="H473" s="169"/>
      <c r="I473" s="169"/>
      <c r="J473" s="169"/>
      <c r="K473" s="163"/>
      <c r="L473" s="162"/>
      <c r="M473" s="232"/>
      <c r="W473" s="169"/>
      <c r="X473" s="169"/>
      <c r="Y473" s="169"/>
      <c r="Z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</row>
    <row r="474" spans="2:41">
      <c r="B474" s="297"/>
      <c r="C474" s="168"/>
      <c r="D474" s="168"/>
      <c r="E474" s="163"/>
      <c r="F474" s="162"/>
      <c r="G474" s="232"/>
      <c r="H474" s="169"/>
      <c r="I474" s="169"/>
      <c r="J474" s="169"/>
      <c r="K474" s="167"/>
      <c r="L474" s="168"/>
      <c r="M474" s="169"/>
      <c r="W474" s="169"/>
      <c r="X474" s="169"/>
      <c r="Y474" s="169"/>
      <c r="Z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</row>
    <row r="475" spans="2:41">
      <c r="B475" s="169"/>
      <c r="C475" s="168"/>
      <c r="D475" s="169"/>
      <c r="E475" s="167"/>
      <c r="F475" s="192"/>
      <c r="G475" s="206"/>
      <c r="H475" s="169"/>
      <c r="I475" s="169"/>
      <c r="J475" s="169"/>
      <c r="K475" s="167"/>
      <c r="L475" s="168"/>
      <c r="M475" s="230"/>
      <c r="W475" s="169"/>
      <c r="X475" s="169"/>
      <c r="Y475" s="169"/>
      <c r="Z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</row>
    <row r="476" spans="2:41">
      <c r="B476" s="180"/>
      <c r="C476" s="163"/>
      <c r="D476" s="168"/>
      <c r="E476" s="163"/>
      <c r="F476" s="162"/>
      <c r="G476" s="232"/>
      <c r="H476" s="169"/>
      <c r="I476" s="169"/>
      <c r="J476" s="169"/>
      <c r="K476" s="228"/>
      <c r="L476" s="169"/>
      <c r="M476" s="169"/>
      <c r="W476" s="169"/>
      <c r="X476" s="169"/>
      <c r="Y476" s="169"/>
      <c r="Z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</row>
    <row r="477" spans="2:41">
      <c r="B477" s="244"/>
      <c r="C477" s="163"/>
      <c r="D477" s="162"/>
      <c r="E477" s="167"/>
      <c r="F477" s="168"/>
      <c r="G477" s="206"/>
      <c r="H477" s="169"/>
      <c r="I477" s="169"/>
      <c r="J477" s="169"/>
      <c r="K477" s="163"/>
      <c r="L477" s="162"/>
      <c r="M477" s="232"/>
      <c r="W477" s="169"/>
      <c r="X477" s="169"/>
      <c r="Y477" s="169"/>
      <c r="Z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</row>
    <row r="478" spans="2:41">
      <c r="B478" s="169"/>
      <c r="C478" s="179"/>
      <c r="D478" s="169"/>
      <c r="E478" s="167"/>
      <c r="F478" s="168"/>
      <c r="G478" s="206"/>
      <c r="H478" s="169"/>
      <c r="I478" s="169"/>
      <c r="J478" s="169"/>
      <c r="K478" s="163"/>
      <c r="L478" s="162"/>
      <c r="M478" s="232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</row>
    <row r="479" spans="2:41">
      <c r="B479" s="169"/>
      <c r="C479" s="179"/>
      <c r="D479" s="169"/>
      <c r="E479" s="169"/>
      <c r="F479" s="169"/>
      <c r="G479" s="169"/>
      <c r="H479" s="169"/>
      <c r="I479" s="169"/>
      <c r="J479" s="169"/>
      <c r="K479" s="163"/>
      <c r="L479" s="162"/>
      <c r="M479" s="232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</row>
    <row r="480" spans="2:41">
      <c r="B480" s="181"/>
      <c r="C480" s="163"/>
      <c r="D480" s="162"/>
      <c r="E480" s="163"/>
      <c r="F480" s="177"/>
      <c r="G480" s="229"/>
      <c r="H480" s="163"/>
      <c r="I480" s="350"/>
      <c r="J480" s="226"/>
      <c r="K480" s="163"/>
      <c r="L480" s="162"/>
      <c r="M480" s="225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</row>
    <row r="481" spans="2:41">
      <c r="B481" s="169"/>
      <c r="C481" s="169"/>
      <c r="D481" s="169"/>
      <c r="E481" s="169"/>
      <c r="F481" s="606"/>
      <c r="G481" s="606"/>
      <c r="H481" s="163"/>
      <c r="I481" s="169"/>
      <c r="J481" s="169"/>
      <c r="K481" s="169"/>
      <c r="L481" s="169"/>
      <c r="M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</row>
    <row r="482" spans="2:41">
      <c r="B482" s="258"/>
      <c r="C482" s="258"/>
      <c r="D482" s="620"/>
      <c r="E482" s="169"/>
      <c r="F482" s="604"/>
      <c r="G482" s="169"/>
      <c r="H482" s="169"/>
      <c r="I482" s="613"/>
      <c r="J482" s="169"/>
      <c r="K482" s="169"/>
      <c r="L482" s="169"/>
      <c r="M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</row>
    <row r="483" spans="2:41">
      <c r="B483" s="180"/>
      <c r="C483" s="163"/>
      <c r="D483" s="162"/>
      <c r="E483" s="605"/>
      <c r="F483" s="169"/>
      <c r="G483" s="169"/>
      <c r="H483" s="169"/>
      <c r="I483" s="169"/>
      <c r="J483" s="169"/>
      <c r="K483" s="169"/>
      <c r="L483" s="169"/>
      <c r="M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</row>
    <row r="484" spans="2:41">
      <c r="B484" s="180"/>
      <c r="C484" s="198"/>
      <c r="D484" s="162"/>
      <c r="E484" s="169"/>
      <c r="F484" s="169"/>
      <c r="G484" s="169"/>
      <c r="H484" s="520"/>
      <c r="I484" s="169"/>
      <c r="J484" s="169"/>
      <c r="K484" s="346"/>
      <c r="L484" s="169"/>
      <c r="M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</row>
    <row r="485" spans="2:41" ht="15.6">
      <c r="B485" s="187"/>
      <c r="C485" s="169"/>
      <c r="D485" s="179"/>
      <c r="E485" s="169"/>
      <c r="F485" s="169"/>
      <c r="G485" s="169"/>
      <c r="H485" s="266"/>
      <c r="I485" s="336"/>
      <c r="J485" s="337"/>
      <c r="K485" s="266"/>
      <c r="L485" s="336"/>
      <c r="M485" s="337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</row>
    <row r="486" spans="2:41">
      <c r="B486" s="169"/>
      <c r="C486" s="298"/>
      <c r="D486" s="169"/>
      <c r="E486" s="169"/>
      <c r="F486" s="169"/>
      <c r="G486" s="169"/>
      <c r="H486" s="163"/>
      <c r="I486" s="350"/>
      <c r="J486" s="226"/>
      <c r="K486" s="167"/>
      <c r="L486" s="168"/>
      <c r="M486" s="206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</row>
    <row r="487" spans="2:41">
      <c r="B487" s="194"/>
      <c r="C487" s="177"/>
      <c r="D487" s="168"/>
      <c r="E487" s="169"/>
      <c r="F487" s="169"/>
      <c r="G487" s="169"/>
      <c r="H487" s="521"/>
      <c r="I487" s="177"/>
      <c r="J487" s="229"/>
      <c r="K487" s="167"/>
      <c r="L487" s="168"/>
      <c r="M487" s="206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</row>
    <row r="488" spans="2:41">
      <c r="B488" s="169"/>
      <c r="C488" s="179"/>
      <c r="D488" s="169"/>
      <c r="E488" s="169"/>
      <c r="F488" s="169"/>
      <c r="G488" s="169"/>
      <c r="H488" s="163"/>
      <c r="I488" s="162"/>
      <c r="J488" s="232"/>
      <c r="K488" s="167"/>
      <c r="L488" s="168"/>
      <c r="M488" s="206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</row>
    <row r="489" spans="2:41">
      <c r="B489" s="180"/>
      <c r="C489" s="163"/>
      <c r="D489" s="162"/>
      <c r="E489" s="169"/>
      <c r="F489" s="169"/>
      <c r="G489" s="169"/>
      <c r="H489" s="170"/>
      <c r="I489" s="173"/>
      <c r="J489" s="338"/>
      <c r="K489" s="167"/>
      <c r="L489" s="168"/>
      <c r="M489" s="206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</row>
    <row r="490" spans="2:41">
      <c r="B490" s="169"/>
      <c r="C490" s="179"/>
      <c r="D490" s="169"/>
      <c r="E490" s="169"/>
      <c r="F490" s="169"/>
      <c r="G490" s="169"/>
      <c r="H490" s="163"/>
      <c r="I490" s="162"/>
      <c r="J490" s="232"/>
      <c r="K490" s="167"/>
      <c r="L490" s="168"/>
      <c r="M490" s="206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</row>
    <row r="491" spans="2:41">
      <c r="B491" s="169"/>
      <c r="C491" s="179"/>
      <c r="D491" s="169"/>
      <c r="E491" s="169"/>
      <c r="F491" s="169"/>
      <c r="G491" s="169"/>
      <c r="H491" s="521"/>
      <c r="I491" s="177"/>
      <c r="J491" s="229"/>
      <c r="K491" s="167"/>
      <c r="L491" s="192"/>
      <c r="M491" s="206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</row>
    <row r="492" spans="2:41">
      <c r="B492" s="169"/>
      <c r="C492" s="179"/>
      <c r="D492" s="169"/>
      <c r="E492" s="169"/>
      <c r="F492" s="169"/>
      <c r="G492" s="169"/>
      <c r="H492" s="169"/>
      <c r="I492" s="169"/>
      <c r="J492" s="169"/>
      <c r="K492" s="170"/>
      <c r="L492" s="173"/>
      <c r="M492" s="338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</row>
    <row r="493" spans="2:41">
      <c r="B493" s="169"/>
      <c r="C493" s="298"/>
      <c r="D493" s="169"/>
      <c r="E493" s="169"/>
      <c r="F493" s="169"/>
      <c r="G493" s="169"/>
      <c r="H493" s="169"/>
      <c r="I493" s="169"/>
      <c r="J493" s="169"/>
      <c r="K493" s="163"/>
      <c r="L493" s="162"/>
      <c r="M493" s="232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</row>
    <row r="494" spans="2:41">
      <c r="B494" s="180"/>
      <c r="C494" s="163"/>
      <c r="D494" s="162"/>
      <c r="E494" s="169"/>
      <c r="F494" s="169"/>
      <c r="G494" s="169"/>
      <c r="H494" s="601"/>
      <c r="I494" s="169"/>
      <c r="J494" s="169"/>
      <c r="K494" s="163"/>
      <c r="L494" s="162"/>
      <c r="M494" s="232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</row>
    <row r="495" spans="2:41">
      <c r="B495" s="180"/>
      <c r="C495" s="163"/>
      <c r="D495" s="312"/>
      <c r="E495" s="169"/>
      <c r="F495" s="169"/>
      <c r="G495" s="169"/>
      <c r="H495" s="266"/>
      <c r="I495" s="336"/>
      <c r="J495" s="337"/>
      <c r="K495" s="346"/>
      <c r="L495" s="169"/>
      <c r="M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</row>
    <row r="496" spans="2:41">
      <c r="B496" s="169"/>
      <c r="C496" s="179"/>
      <c r="D496" s="169"/>
      <c r="E496" s="169"/>
      <c r="F496" s="169"/>
      <c r="G496" s="169"/>
      <c r="H496" s="167"/>
      <c r="I496" s="162"/>
      <c r="J496" s="232"/>
      <c r="K496" s="167"/>
      <c r="L496" s="168"/>
      <c r="M496" s="206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</row>
    <row r="497" spans="2:41">
      <c r="B497" s="169"/>
      <c r="C497" s="179"/>
      <c r="D497" s="169"/>
      <c r="E497" s="169"/>
      <c r="F497" s="169"/>
      <c r="G497" s="169"/>
      <c r="H497" s="169"/>
      <c r="I497" s="169"/>
      <c r="J497" s="169"/>
      <c r="K497" s="163"/>
      <c r="L497" s="168"/>
      <c r="M497" s="206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</row>
    <row r="498" spans="2:41">
      <c r="B498" s="169"/>
      <c r="C498" s="179"/>
      <c r="D498" s="169"/>
      <c r="E498" s="169"/>
      <c r="F498" s="169"/>
      <c r="G498" s="169"/>
      <c r="H498" s="169"/>
      <c r="I498" s="169"/>
      <c r="J498" s="169"/>
      <c r="K498" s="163"/>
      <c r="L498" s="162"/>
      <c r="M498" s="232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</row>
    <row r="499" spans="2:41">
      <c r="B499" s="169"/>
      <c r="C499" s="179"/>
      <c r="D499" s="169"/>
      <c r="E499" s="169"/>
      <c r="F499" s="169"/>
      <c r="G499" s="169"/>
      <c r="H499" s="169"/>
      <c r="I499" s="169"/>
      <c r="J499" s="169"/>
      <c r="K499" s="167"/>
      <c r="L499" s="168"/>
      <c r="M499" s="206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</row>
    <row r="500" spans="2:41">
      <c r="B500" s="182"/>
      <c r="C500" s="163"/>
      <c r="D500" s="162"/>
      <c r="E500" s="174"/>
      <c r="F500" s="177"/>
      <c r="G500" s="229"/>
      <c r="H500" s="167"/>
      <c r="I500" s="168"/>
      <c r="J500" s="206"/>
      <c r="K500" s="167"/>
      <c r="L500" s="168"/>
      <c r="M500" s="232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</row>
    <row r="501" spans="2:41">
      <c r="B501" s="181"/>
      <c r="C501" s="163"/>
      <c r="D501" s="162"/>
      <c r="E501" s="174"/>
      <c r="F501" s="177"/>
      <c r="G501" s="229"/>
      <c r="H501" s="167"/>
      <c r="I501" s="168"/>
      <c r="J501" s="206"/>
      <c r="K501" s="167"/>
      <c r="L501" s="168"/>
      <c r="M501" s="230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</row>
    <row r="502" spans="2:41">
      <c r="B502" s="181"/>
      <c r="C502" s="163"/>
      <c r="D502" s="162"/>
      <c r="E502" s="174"/>
      <c r="F502" s="177"/>
      <c r="G502" s="229"/>
      <c r="H502" s="167"/>
      <c r="I502" s="168"/>
      <c r="J502" s="206"/>
      <c r="K502" s="167"/>
      <c r="L502" s="168"/>
      <c r="M502" s="230"/>
      <c r="W502" s="169"/>
      <c r="X502" s="169"/>
      <c r="Y502" s="169"/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</row>
    <row r="503" spans="2:41">
      <c r="B503" s="169"/>
      <c r="C503" s="179"/>
      <c r="D503" s="169"/>
      <c r="E503" s="174"/>
      <c r="F503" s="177"/>
      <c r="G503" s="229"/>
      <c r="H503" s="235"/>
      <c r="I503" s="169"/>
      <c r="J503" s="169"/>
      <c r="K503" s="162"/>
      <c r="L503" s="168"/>
      <c r="M503" s="230"/>
      <c r="W503" s="169"/>
      <c r="X503" s="169"/>
      <c r="Y503" s="169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</row>
    <row r="504" spans="2:41">
      <c r="B504" s="169"/>
      <c r="C504" s="179"/>
      <c r="D504" s="169"/>
      <c r="E504" s="169"/>
      <c r="F504" s="606"/>
      <c r="G504" s="169"/>
      <c r="H504" s="169"/>
      <c r="I504" s="169"/>
      <c r="J504" s="169"/>
      <c r="K504" s="169"/>
      <c r="L504" s="169"/>
      <c r="M504" s="169"/>
      <c r="W504" s="169"/>
      <c r="X504" s="169"/>
      <c r="Y504" s="169"/>
      <c r="Z504" s="169"/>
      <c r="AA504" s="169"/>
      <c r="AB504" s="169"/>
      <c r="AC504" s="169"/>
      <c r="AD504" s="169"/>
      <c r="AE504" s="169"/>
      <c r="AF504" s="169"/>
      <c r="AG504" s="169"/>
      <c r="AH504" s="169"/>
      <c r="AI504" s="169"/>
      <c r="AJ504" s="169"/>
      <c r="AK504" s="169"/>
      <c r="AL504" s="169"/>
      <c r="AM504" s="169"/>
      <c r="AN504" s="169"/>
      <c r="AO504" s="169"/>
    </row>
    <row r="505" spans="2:41" ht="15.6">
      <c r="B505" s="258"/>
      <c r="C505" s="179"/>
      <c r="D505" s="169"/>
      <c r="E505" s="169"/>
      <c r="F505" s="621"/>
      <c r="G505" s="169"/>
      <c r="H505" s="169"/>
      <c r="I505" s="169"/>
      <c r="J505" s="169"/>
      <c r="K505" s="169"/>
      <c r="L505" s="169"/>
      <c r="M505" s="169"/>
      <c r="W505" s="169"/>
      <c r="X505" s="169"/>
      <c r="Y505" s="169"/>
      <c r="Z505" s="169"/>
      <c r="AA505" s="169"/>
      <c r="AB505" s="169"/>
      <c r="AC505" s="169"/>
      <c r="AD505" s="169"/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</row>
    <row r="506" spans="2:41">
      <c r="B506" s="169"/>
      <c r="C506" s="17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  <c r="W506" s="169"/>
      <c r="X506" s="169"/>
      <c r="Y506" s="169"/>
      <c r="Z506" s="169"/>
      <c r="AA506" s="169"/>
      <c r="AB506" s="169"/>
      <c r="AC506" s="169"/>
      <c r="AD506" s="169"/>
      <c r="AE506" s="169"/>
      <c r="AF506" s="169"/>
      <c r="AG506" s="169"/>
      <c r="AH506" s="169"/>
      <c r="AI506" s="169"/>
      <c r="AJ506" s="169"/>
      <c r="AK506" s="169"/>
      <c r="AL506" s="169"/>
      <c r="AM506" s="169"/>
      <c r="AN506" s="169"/>
      <c r="AO506" s="169"/>
    </row>
    <row r="507" spans="2:41">
      <c r="B507" s="169"/>
      <c r="C507" s="17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W507" s="169"/>
      <c r="X507" s="169"/>
      <c r="Y507" s="169"/>
      <c r="Z507" s="169"/>
      <c r="AA507" s="169"/>
      <c r="AB507" s="169"/>
      <c r="AC507" s="169"/>
      <c r="AD507" s="169"/>
      <c r="AE507" s="169"/>
      <c r="AF507" s="169"/>
      <c r="AG507" s="169"/>
      <c r="AH507" s="169"/>
      <c r="AI507" s="169"/>
      <c r="AJ507" s="169"/>
      <c r="AK507" s="169"/>
      <c r="AL507" s="169"/>
      <c r="AM507" s="169"/>
      <c r="AN507" s="169"/>
      <c r="AO507" s="169"/>
    </row>
    <row r="508" spans="2:41">
      <c r="B508" s="169"/>
      <c r="C508" s="17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  <c r="W508" s="169"/>
      <c r="X508" s="169"/>
      <c r="Y508" s="169"/>
      <c r="Z508" s="169"/>
      <c r="AA508" s="169"/>
      <c r="AB508" s="169"/>
      <c r="AC508" s="169"/>
      <c r="AD508" s="169"/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69"/>
      <c r="AO508" s="169"/>
    </row>
    <row r="509" spans="2:41">
      <c r="B509" s="169"/>
      <c r="C509" s="17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W509" s="169"/>
      <c r="X509" s="169"/>
      <c r="Y509" s="169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</row>
    <row r="510" spans="2:41">
      <c r="B510" s="169"/>
      <c r="C510" s="17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</row>
    <row r="511" spans="2:41">
      <c r="B511" s="169"/>
      <c r="C511" s="17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</row>
    <row r="512" spans="2:41">
      <c r="B512" s="169"/>
      <c r="C512" s="17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  <c r="W512" s="169"/>
      <c r="X512" s="169"/>
      <c r="Y512" s="169"/>
      <c r="Z512" s="169"/>
      <c r="AA512" s="169"/>
      <c r="AB512" s="169"/>
      <c r="AC512" s="169"/>
      <c r="AD512" s="169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69"/>
      <c r="AO512" s="169"/>
    </row>
    <row r="513" spans="2:41">
      <c r="B513" s="169"/>
      <c r="C513" s="17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  <c r="W513" s="169"/>
      <c r="X513" s="169"/>
      <c r="Y513" s="169"/>
      <c r="Z513" s="169"/>
      <c r="AA513" s="169"/>
      <c r="AB513" s="169"/>
      <c r="AC513" s="169"/>
      <c r="AD513" s="169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69"/>
      <c r="AO513" s="169"/>
    </row>
    <row r="514" spans="2:41">
      <c r="B514" s="169"/>
      <c r="C514" s="17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W514" s="169"/>
      <c r="X514" s="169"/>
      <c r="Y514" s="169"/>
      <c r="Z514" s="169"/>
      <c r="AA514" s="169"/>
      <c r="AB514" s="169"/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69"/>
      <c r="AO514" s="169"/>
    </row>
    <row r="515" spans="2:41">
      <c r="B515" s="169"/>
      <c r="C515" s="17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  <c r="W515" s="169"/>
      <c r="X515" s="169"/>
      <c r="Y515" s="169"/>
      <c r="Z515" s="169"/>
      <c r="AA515" s="169"/>
      <c r="AB515" s="169"/>
      <c r="AC515" s="169"/>
      <c r="AD515" s="169"/>
      <c r="AE515" s="169"/>
      <c r="AF515" s="169"/>
      <c r="AG515" s="169"/>
      <c r="AH515" s="169"/>
      <c r="AI515" s="169"/>
      <c r="AJ515" s="169"/>
      <c r="AK515" s="169"/>
      <c r="AL515" s="169"/>
      <c r="AM515" s="169"/>
      <c r="AN515" s="169"/>
      <c r="AO515" s="169"/>
    </row>
    <row r="516" spans="2:41">
      <c r="B516" s="169"/>
      <c r="C516" s="17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W516" s="169"/>
      <c r="X516" s="169"/>
      <c r="Y516" s="169"/>
      <c r="Z516" s="169"/>
      <c r="AA516" s="169"/>
      <c r="AB516" s="169"/>
      <c r="AC516" s="169"/>
      <c r="AD516" s="169"/>
      <c r="AE516" s="169"/>
      <c r="AF516" s="169"/>
      <c r="AG516" s="169"/>
      <c r="AH516" s="169"/>
      <c r="AI516" s="169"/>
      <c r="AJ516" s="169"/>
      <c r="AK516" s="169"/>
      <c r="AL516" s="169"/>
      <c r="AM516" s="169"/>
      <c r="AN516" s="169"/>
      <c r="AO516" s="169"/>
    </row>
    <row r="517" spans="2:41">
      <c r="B517" s="169"/>
      <c r="C517" s="17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  <c r="W517" s="169"/>
      <c r="X517" s="169"/>
      <c r="Y517" s="169"/>
      <c r="Z517" s="169"/>
      <c r="AA517" s="169"/>
      <c r="AB517" s="169"/>
      <c r="AC517" s="169"/>
      <c r="AD517" s="169"/>
      <c r="AE517" s="169"/>
      <c r="AF517" s="169"/>
      <c r="AG517" s="169"/>
      <c r="AH517" s="169"/>
      <c r="AI517" s="169"/>
      <c r="AJ517" s="169"/>
      <c r="AK517" s="169"/>
      <c r="AL517" s="169"/>
      <c r="AM517" s="169"/>
      <c r="AN517" s="169"/>
      <c r="AO517" s="169"/>
    </row>
    <row r="518" spans="2:41">
      <c r="B518" s="169"/>
      <c r="C518" s="17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</row>
    <row r="519" spans="2:41">
      <c r="B519" s="169"/>
      <c r="C519" s="17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  <c r="W519" s="169"/>
      <c r="X519" s="169"/>
      <c r="Y519" s="169"/>
      <c r="Z519" s="169"/>
      <c r="AA519" s="169"/>
      <c r="AB519" s="169"/>
      <c r="AC519" s="169"/>
      <c r="AD519" s="169"/>
      <c r="AE519" s="169"/>
      <c r="AF519" s="169"/>
      <c r="AG519" s="169"/>
      <c r="AH519" s="169"/>
      <c r="AI519" s="169"/>
      <c r="AJ519" s="169"/>
      <c r="AK519" s="169"/>
      <c r="AL519" s="169"/>
      <c r="AM519" s="169"/>
      <c r="AN519" s="169"/>
      <c r="AO519" s="169"/>
    </row>
    <row r="520" spans="2:41">
      <c r="B520" s="169"/>
      <c r="C520" s="17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</row>
    <row r="521" spans="2:41">
      <c r="B521" s="169"/>
      <c r="C521" s="17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</row>
    <row r="522" spans="2:41">
      <c r="B522" s="169"/>
      <c r="C522" s="17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</row>
    <row r="523" spans="2:41">
      <c r="B523" s="169"/>
      <c r="C523" s="17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</row>
    <row r="524" spans="2:41">
      <c r="B524" s="169"/>
      <c r="C524" s="17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</row>
    <row r="525" spans="2:41">
      <c r="B525" s="169"/>
      <c r="C525" s="17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</row>
    <row r="526" spans="2:41">
      <c r="B526" s="169"/>
      <c r="C526" s="17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</row>
    <row r="527" spans="2:41">
      <c r="B527" s="169"/>
      <c r="C527" s="17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</row>
  </sheetData>
  <phoneticPr fontId="56" type="noConversion"/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0"/>
  <sheetViews>
    <sheetView topLeftCell="A7" workbookViewId="0">
      <pane xSplit="1" topLeftCell="B1" activePane="topRight" state="frozen"/>
      <selection pane="topRight" activeCell="H14" sqref="H14"/>
    </sheetView>
  </sheetViews>
  <sheetFormatPr defaultRowHeight="14.4"/>
  <cols>
    <col min="1" max="1" width="1.88671875" customWidth="1"/>
    <col min="2" max="2" width="5.33203125" customWidth="1"/>
    <col min="3" max="3" width="32.33203125" customWidth="1"/>
    <col min="4" max="4" width="9" customWidth="1"/>
    <col min="5" max="5" width="7.5546875" customWidth="1"/>
    <col min="6" max="6" width="6.88671875" customWidth="1"/>
    <col min="7" max="7" width="8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9" customWidth="1"/>
    <col min="16" max="16" width="7.33203125" customWidth="1"/>
    <col min="17" max="17" width="8.109375" customWidth="1"/>
    <col min="19" max="19" width="6.6640625" customWidth="1"/>
    <col min="23" max="23" width="7.6640625" customWidth="1"/>
    <col min="24" max="24" width="15.5546875" customWidth="1"/>
    <col min="25" max="25" width="8.109375" customWidth="1"/>
    <col min="26" max="26" width="7.33203125" customWidth="1"/>
    <col min="28" max="28" width="9.88671875" customWidth="1"/>
    <col min="29" max="29" width="6" customWidth="1"/>
    <col min="30" max="30" width="9" customWidth="1"/>
  </cols>
  <sheetData>
    <row r="1" spans="2:30" ht="10.5" customHeight="1"/>
    <row r="2" spans="2:30" ht="15" thickBot="1">
      <c r="B2" s="156" t="s">
        <v>599</v>
      </c>
      <c r="D2" s="156" t="s">
        <v>35</v>
      </c>
      <c r="J2" t="s">
        <v>765</v>
      </c>
      <c r="O2" s="35"/>
      <c r="P2" s="35"/>
      <c r="Q2" s="169"/>
      <c r="R2" s="33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2:30" ht="13.5" customHeight="1">
      <c r="B3" s="100"/>
      <c r="C3" s="1572"/>
      <c r="D3" s="33" t="s">
        <v>36</v>
      </c>
      <c r="E3" s="80" t="s">
        <v>600</v>
      </c>
      <c r="F3" s="80"/>
      <c r="G3" s="80"/>
      <c r="H3" s="80"/>
      <c r="I3" s="80"/>
      <c r="J3" s="80"/>
      <c r="K3" s="80"/>
      <c r="L3" s="80"/>
      <c r="M3" s="59"/>
      <c r="N3" s="59"/>
      <c r="O3" s="33" t="s">
        <v>37</v>
      </c>
      <c r="P3" s="33" t="s">
        <v>38</v>
      </c>
      <c r="Q3" s="198"/>
      <c r="R3" s="909"/>
      <c r="S3" s="169"/>
      <c r="T3" s="909"/>
      <c r="U3" s="198"/>
      <c r="V3" s="169"/>
      <c r="W3" s="169"/>
      <c r="X3" s="169"/>
      <c r="Y3" s="169"/>
      <c r="Z3" s="169"/>
      <c r="AA3" s="169"/>
      <c r="AB3" s="169"/>
      <c r="AC3" s="169"/>
      <c r="AD3" s="169"/>
    </row>
    <row r="4" spans="2:30" ht="13.5" customHeight="1">
      <c r="B4" s="73"/>
      <c r="C4" s="1573"/>
      <c r="D4" s="1574" t="s">
        <v>601</v>
      </c>
      <c r="E4" s="637" t="s">
        <v>623</v>
      </c>
      <c r="F4" s="637"/>
      <c r="H4" s="637"/>
      <c r="J4" s="637"/>
      <c r="L4" s="1575" t="s">
        <v>602</v>
      </c>
      <c r="M4" s="24"/>
      <c r="N4" s="24"/>
      <c r="O4" s="1574" t="s">
        <v>603</v>
      </c>
      <c r="P4" s="83" t="s">
        <v>39</v>
      </c>
      <c r="Q4" s="198"/>
      <c r="R4" s="909"/>
      <c r="S4" s="169"/>
      <c r="T4" s="909"/>
      <c r="U4" s="198"/>
      <c r="V4" s="169"/>
      <c r="W4" s="169"/>
      <c r="X4" s="169"/>
      <c r="Y4" s="169"/>
      <c r="Z4" s="169"/>
      <c r="AA4" s="169"/>
      <c r="AB4" s="169"/>
      <c r="AC4" s="169"/>
      <c r="AD4" s="169"/>
    </row>
    <row r="5" spans="2:30" ht="13.5" customHeight="1" thickBot="1">
      <c r="B5" s="73"/>
      <c r="C5" s="1576" t="s">
        <v>40</v>
      </c>
      <c r="D5" s="83" t="s">
        <v>37</v>
      </c>
      <c r="E5" s="85"/>
      <c r="F5" s="85"/>
      <c r="G5" s="85"/>
      <c r="I5" s="85"/>
      <c r="K5" s="74" t="s">
        <v>217</v>
      </c>
      <c r="L5" s="85"/>
      <c r="M5" s="62"/>
      <c r="N5" s="62"/>
      <c r="O5" s="83" t="s">
        <v>42</v>
      </c>
      <c r="P5" s="83" t="s">
        <v>41</v>
      </c>
      <c r="Q5" s="909"/>
      <c r="R5" s="909"/>
      <c r="S5" s="169"/>
      <c r="T5" s="909"/>
      <c r="U5" s="198"/>
      <c r="V5" s="169"/>
      <c r="W5" s="169"/>
      <c r="X5" s="169"/>
      <c r="Y5" s="169"/>
      <c r="Z5" s="169"/>
      <c r="AA5" s="169"/>
      <c r="AB5" s="1247"/>
      <c r="AC5" s="169"/>
      <c r="AD5" s="169"/>
    </row>
    <row r="6" spans="2:30" ht="13.5" customHeight="1">
      <c r="B6" s="73" t="s">
        <v>604</v>
      </c>
      <c r="C6" s="1573"/>
      <c r="D6" s="82" t="s">
        <v>54</v>
      </c>
      <c r="E6" s="33" t="s">
        <v>43</v>
      </c>
      <c r="F6" s="33" t="s">
        <v>44</v>
      </c>
      <c r="G6" s="33" t="s">
        <v>45</v>
      </c>
      <c r="H6" s="33" t="s">
        <v>46</v>
      </c>
      <c r="I6" s="32" t="s">
        <v>47</v>
      </c>
      <c r="J6" s="33" t="s">
        <v>48</v>
      </c>
      <c r="K6" s="32" t="s">
        <v>49</v>
      </c>
      <c r="L6" s="33" t="s">
        <v>50</v>
      </c>
      <c r="M6" s="32" t="s">
        <v>51</v>
      </c>
      <c r="N6" s="1293" t="s">
        <v>52</v>
      </c>
      <c r="O6" s="83" t="s">
        <v>605</v>
      </c>
      <c r="P6" s="83" t="s">
        <v>53</v>
      </c>
      <c r="Q6" s="909"/>
      <c r="R6" s="909"/>
      <c r="S6" s="169"/>
      <c r="T6" s="909"/>
      <c r="U6" s="198"/>
      <c r="V6" s="169"/>
      <c r="W6" s="169"/>
      <c r="X6" s="169"/>
      <c r="Y6" s="169"/>
      <c r="Z6" s="693"/>
      <c r="AA6" s="169"/>
      <c r="AB6" s="1247"/>
      <c r="AC6" s="169"/>
      <c r="AD6" s="169"/>
    </row>
    <row r="7" spans="2:30" ht="12.75" customHeight="1">
      <c r="B7" s="73"/>
      <c r="C7" s="1576" t="s">
        <v>606</v>
      </c>
      <c r="E7" s="83" t="s">
        <v>55</v>
      </c>
      <c r="F7" s="83" t="s">
        <v>55</v>
      </c>
      <c r="G7" s="83" t="s">
        <v>55</v>
      </c>
      <c r="H7" s="83" t="s">
        <v>55</v>
      </c>
      <c r="I7" s="638" t="s">
        <v>55</v>
      </c>
      <c r="J7" s="83" t="s">
        <v>55</v>
      </c>
      <c r="K7" s="638" t="s">
        <v>55</v>
      </c>
      <c r="L7" s="83" t="s">
        <v>55</v>
      </c>
      <c r="M7" s="638" t="s">
        <v>55</v>
      </c>
      <c r="N7" s="1246" t="s">
        <v>55</v>
      </c>
      <c r="O7" s="83" t="s">
        <v>607</v>
      </c>
      <c r="P7" s="83" t="s">
        <v>510</v>
      </c>
      <c r="Q7" s="198"/>
      <c r="R7" s="909"/>
      <c r="S7" s="169"/>
      <c r="T7" s="909"/>
      <c r="U7" s="198"/>
      <c r="V7" s="169"/>
      <c r="W7" s="169"/>
      <c r="X7" s="169"/>
      <c r="Y7" s="169"/>
      <c r="Z7" s="693"/>
      <c r="AA7" s="169"/>
      <c r="AB7" s="1248"/>
      <c r="AC7" s="169"/>
      <c r="AD7" s="169"/>
    </row>
    <row r="8" spans="2:30" ht="12.75" customHeight="1" thickBot="1">
      <c r="B8" s="73"/>
      <c r="C8" s="1577"/>
      <c r="D8" s="86" t="s">
        <v>608</v>
      </c>
      <c r="E8" s="62"/>
      <c r="F8" s="63"/>
      <c r="G8" s="62"/>
      <c r="H8" s="63"/>
      <c r="I8" s="126"/>
      <c r="J8" s="63"/>
      <c r="K8" s="63"/>
      <c r="L8" s="62"/>
      <c r="M8" s="63"/>
      <c r="N8" s="126"/>
      <c r="O8" s="36"/>
      <c r="P8" s="36" t="s">
        <v>511</v>
      </c>
      <c r="Q8" s="350"/>
      <c r="R8" s="909"/>
      <c r="S8" s="198"/>
      <c r="T8" s="909"/>
      <c r="U8" s="198"/>
      <c r="V8" s="169"/>
      <c r="W8" s="607"/>
      <c r="X8" s="909"/>
      <c r="Y8" s="257"/>
      <c r="Z8" s="1249"/>
      <c r="AA8" s="169"/>
      <c r="AB8" s="1248"/>
      <c r="AC8" s="169"/>
      <c r="AD8" s="169"/>
    </row>
    <row r="9" spans="2:30">
      <c r="B9" s="1578">
        <v>1</v>
      </c>
      <c r="C9" s="60" t="s">
        <v>609</v>
      </c>
      <c r="D9" s="1579">
        <v>40</v>
      </c>
      <c r="E9" s="1251">
        <f>'7-11л. РАСКЛАДКА завтрак-обед'!Q10</f>
        <v>40</v>
      </c>
      <c r="F9" s="1252">
        <f>'7-11л. РАСКЛАДКА завтрак-обед'!Q39</f>
        <v>40</v>
      </c>
      <c r="G9" s="1252">
        <f>'7-11л. РАСКЛАДКА завтрак-обед'!Q56</f>
        <v>20</v>
      </c>
      <c r="H9" s="1252">
        <f>'7-11л. РАСКЛАДКА завтрак-обед'!Q79</f>
        <v>40</v>
      </c>
      <c r="I9" s="1252">
        <f>'7-11л. РАСКЛАДКА завтрак-обед'!Q126</f>
        <v>50</v>
      </c>
      <c r="J9" s="1252">
        <f>'7-11л. РАСКЛАДКА завтрак-обед'!Q143</f>
        <v>40</v>
      </c>
      <c r="K9" s="1252">
        <f>'7-11л. РАСКЛАДКА завтрак-обед'!Q170</f>
        <v>30</v>
      </c>
      <c r="L9" s="1252">
        <f>'7-11л. РАСКЛАДКА завтрак-обед'!Q198</f>
        <v>50</v>
      </c>
      <c r="M9" s="1252">
        <f>'7-11л. РАСКЛАДКА завтрак-обед'!Q226</f>
        <v>50</v>
      </c>
      <c r="N9" s="1279">
        <f>'7-11л. РАСКЛАДКА завтрак-обед'!Q245</f>
        <v>40</v>
      </c>
      <c r="O9" s="1286">
        <v>40</v>
      </c>
      <c r="P9" s="1253">
        <v>100</v>
      </c>
      <c r="Q9" s="909"/>
      <c r="R9" s="169"/>
      <c r="S9" s="1041"/>
      <c r="T9" s="169"/>
      <c r="U9" s="169"/>
      <c r="V9" s="169"/>
      <c r="W9" s="1240"/>
      <c r="X9" s="198"/>
      <c r="Y9" s="186"/>
      <c r="Z9" s="1241"/>
      <c r="AA9" s="169"/>
      <c r="AB9" s="1242"/>
      <c r="AC9" s="169"/>
      <c r="AD9" s="169"/>
    </row>
    <row r="10" spans="2:30">
      <c r="B10" s="1456">
        <v>2</v>
      </c>
      <c r="C10" s="1066" t="s">
        <v>57</v>
      </c>
      <c r="D10" s="1580">
        <v>75</v>
      </c>
      <c r="E10" s="1254">
        <f>'7-11л. РАСКЛАДКА завтрак-обед'!Q11</f>
        <v>93.2</v>
      </c>
      <c r="F10" s="1255">
        <f>'7-11л. РАСКЛАДКА завтрак-обед'!Q40</f>
        <v>75.400000000000006</v>
      </c>
      <c r="G10" s="1255">
        <f>'7-11л. РАСКЛАДКА завтрак-обед'!Q57</f>
        <v>43.9</v>
      </c>
      <c r="H10" s="1255">
        <f>'7-11л. РАСКЛАДКА завтрак-обед'!Q80</f>
        <v>100</v>
      </c>
      <c r="I10" s="1255">
        <f>'7-11л. РАСКЛАДКА завтрак-обед'!Q127</f>
        <v>85.4</v>
      </c>
      <c r="J10" s="1255">
        <f>'7-11л. РАСКЛАДКА завтрак-обед'!Q144</f>
        <v>73.2</v>
      </c>
      <c r="K10" s="1255">
        <f>'7-11л. РАСКЛАДКА завтрак-обед'!Q171</f>
        <v>42.6</v>
      </c>
      <c r="L10" s="1255">
        <f>'7-11л. РАСКЛАДКА завтрак-обед'!Q199</f>
        <v>80</v>
      </c>
      <c r="M10" s="1255">
        <f>'7-11л. РАСКЛАДКА завтрак-обед'!Q227</f>
        <v>70</v>
      </c>
      <c r="N10" s="1280">
        <f>'7-11л. РАСКЛАДКА завтрак-обед'!Q246</f>
        <v>86.3</v>
      </c>
      <c r="O10" s="1287">
        <v>75</v>
      </c>
      <c r="P10" s="1256">
        <v>100</v>
      </c>
      <c r="Q10" s="909"/>
      <c r="R10" s="169"/>
      <c r="S10" s="169"/>
      <c r="T10" s="169"/>
      <c r="U10" s="169"/>
      <c r="V10" s="169"/>
      <c r="W10" s="1240"/>
      <c r="X10" s="198"/>
      <c r="Y10" s="186"/>
      <c r="Z10" s="1241"/>
      <c r="AA10" s="169"/>
      <c r="AB10" s="1242"/>
      <c r="AC10" s="169"/>
      <c r="AD10" s="169"/>
    </row>
    <row r="11" spans="2:30">
      <c r="B11" s="1456">
        <v>3</v>
      </c>
      <c r="C11" s="1066" t="s">
        <v>58</v>
      </c>
      <c r="D11" s="1580">
        <v>7.5</v>
      </c>
      <c r="E11" s="1254">
        <f>'7-11л. РАСКЛАДКА завтрак-обед'!Q12</f>
        <v>1.6400000000000001</v>
      </c>
      <c r="F11" s="1255">
        <f>'7-11л. РАСКЛАДКА завтрак-обед'!Q41</f>
        <v>1.9</v>
      </c>
      <c r="G11" s="1255">
        <f>'7-11л. РАСКЛАДКА завтрак-обед'!Q58</f>
        <v>3.7</v>
      </c>
      <c r="H11" s="1257">
        <v>0</v>
      </c>
      <c r="I11" s="1255">
        <f>'7-11л. РАСКЛАДКА завтрак-обед'!Q128</f>
        <v>1.5</v>
      </c>
      <c r="J11" s="1255">
        <f>'7-11л. РАСКЛАДКА завтрак-обед'!Q145</f>
        <v>3.89</v>
      </c>
      <c r="K11" s="1257">
        <f>'7-11л. РАСКЛАДКА завтрак-обед'!Q172</f>
        <v>27.79</v>
      </c>
      <c r="L11" s="1255">
        <f>'7-11л. РАСКЛАДКА завтрак-обед'!Q200</f>
        <v>1.35</v>
      </c>
      <c r="M11" s="1255">
        <f>'7-11л. РАСКЛАДКА завтрак-обед'!Q228</f>
        <v>18.27</v>
      </c>
      <c r="N11" s="1280">
        <f>'7-11л. РАСКЛАДКА завтрак-обед'!Q247</f>
        <v>14.96</v>
      </c>
      <c r="O11" s="1287">
        <v>7.5</v>
      </c>
      <c r="P11" s="1256">
        <v>100</v>
      </c>
      <c r="Q11" s="909"/>
      <c r="R11" s="169"/>
      <c r="S11" s="169"/>
      <c r="T11" s="169"/>
      <c r="U11" s="169"/>
      <c r="V11" s="169"/>
      <c r="W11" s="1240"/>
      <c r="X11" s="198"/>
      <c r="Y11" s="186"/>
      <c r="Z11" s="1241"/>
      <c r="AA11" s="169"/>
      <c r="AB11" s="1250"/>
      <c r="AC11" s="169"/>
      <c r="AD11" s="169"/>
    </row>
    <row r="12" spans="2:30">
      <c r="B12" s="1456">
        <v>4</v>
      </c>
      <c r="C12" s="1066" t="s">
        <v>59</v>
      </c>
      <c r="D12" s="1580">
        <v>22.5</v>
      </c>
      <c r="E12" s="1254">
        <f>'7-11л. РАСКЛАДКА завтрак-обед'!Q13</f>
        <v>29.45</v>
      </c>
      <c r="F12" s="1255">
        <f>'7-11л. РАСКЛАДКА завтрак-обед'!Q42</f>
        <v>34</v>
      </c>
      <c r="G12" s="1255">
        <f>'7-11л. РАСКЛАДКА завтрак-обед'!Q59</f>
        <v>8.1</v>
      </c>
      <c r="H12" s="1255">
        <f>'7-11л. РАСКЛАДКА завтрак-обед'!Q81</f>
        <v>47.349999999999994</v>
      </c>
      <c r="I12" s="1255">
        <f>'7-11л. РАСКЛАДКА завтрак-обед'!Q129</f>
        <v>27.2</v>
      </c>
      <c r="J12" s="1255">
        <f>'7-11л. РАСКЛАДКА завтрак-обед'!Q146</f>
        <v>34</v>
      </c>
      <c r="K12" s="1255">
        <f>'7-11л. РАСКЛАДКА завтрак-обед'!Q173</f>
        <v>8.1</v>
      </c>
      <c r="L12" s="1255">
        <f>'7-11л. РАСКЛАДКА завтрак-обед'!Q201</f>
        <v>7.35</v>
      </c>
      <c r="M12" s="1255">
        <v>0</v>
      </c>
      <c r="N12" s="1281">
        <f>'7-11л. РАСКЛАДКА завтрак-обед'!Q248</f>
        <v>29.45</v>
      </c>
      <c r="O12" s="1288">
        <v>22.5</v>
      </c>
      <c r="P12" s="1256">
        <v>100</v>
      </c>
      <c r="Q12" s="909"/>
      <c r="R12" s="169"/>
      <c r="S12" s="169"/>
      <c r="T12" s="169"/>
      <c r="U12" s="169"/>
      <c r="V12" s="169"/>
      <c r="W12" s="1240"/>
      <c r="X12" s="198"/>
      <c r="Y12" s="186"/>
      <c r="Z12" s="1241"/>
      <c r="AA12" s="169"/>
      <c r="AB12" s="1242"/>
      <c r="AC12" s="169"/>
      <c r="AD12" s="169"/>
    </row>
    <row r="13" spans="2:30">
      <c r="B13" s="1456">
        <v>5</v>
      </c>
      <c r="C13" s="1066" t="s">
        <v>60</v>
      </c>
      <c r="D13" s="1580">
        <v>7.5</v>
      </c>
      <c r="E13" s="1254">
        <f>'7-11л. РАСКЛАДКА завтрак-обед'!Q14</f>
        <v>35</v>
      </c>
      <c r="F13" s="1255">
        <v>0</v>
      </c>
      <c r="G13" s="1255">
        <f>'7-11л. РАСКЛАДКА завтрак-обед'!Q60</f>
        <v>8</v>
      </c>
      <c r="H13" s="1255">
        <v>0</v>
      </c>
      <c r="I13" s="1255">
        <f>'7-11л. РАСКЛАДКА завтрак-обед'!Q130</f>
        <v>16</v>
      </c>
      <c r="J13" s="1255">
        <v>0</v>
      </c>
      <c r="K13" s="1255">
        <v>0</v>
      </c>
      <c r="L13" s="1255">
        <v>0</v>
      </c>
      <c r="M13" s="1255">
        <f>'7-11л. РАСКЛАДКА завтрак-обед'!Q229</f>
        <v>16</v>
      </c>
      <c r="N13" s="1280">
        <v>0</v>
      </c>
      <c r="O13" s="1287">
        <v>7.5</v>
      </c>
      <c r="P13" s="1256">
        <v>100</v>
      </c>
      <c r="Q13" s="909"/>
      <c r="R13" s="169"/>
      <c r="S13" s="169"/>
      <c r="T13" s="169"/>
      <c r="U13" s="169"/>
      <c r="V13" s="169"/>
      <c r="W13" s="1240"/>
      <c r="X13" s="198"/>
      <c r="Y13" s="186"/>
      <c r="Z13" s="1241"/>
      <c r="AA13" s="169"/>
      <c r="AB13" s="1242"/>
      <c r="AC13" s="169"/>
      <c r="AD13" s="169"/>
    </row>
    <row r="14" spans="2:30">
      <c r="B14" s="1456">
        <v>6</v>
      </c>
      <c r="C14" s="1066" t="s">
        <v>61</v>
      </c>
      <c r="D14" s="1580">
        <v>93.5</v>
      </c>
      <c r="E14" s="1254">
        <f>'7-11л. РАСКЛАДКА завтрак-обед'!Q15</f>
        <v>16.100000000000001</v>
      </c>
      <c r="F14" s="1255">
        <f>'7-11л. РАСКЛАДКА завтрак-обед'!Q43</f>
        <v>161.19999999999999</v>
      </c>
      <c r="G14" s="1255">
        <f>'7-11л. РАСКЛАДКА завтрак-обед'!Q61</f>
        <v>117.6</v>
      </c>
      <c r="H14" s="1255">
        <f>'7-11л. РАСКЛАДКА завтрак-обед'!Q82</f>
        <v>132</v>
      </c>
      <c r="I14" s="1255">
        <f>'7-11л. РАСКЛАДКА завтрак-обед'!Q131</f>
        <v>24</v>
      </c>
      <c r="J14" s="1255">
        <f>'7-11л. РАСКЛАДКА завтрак-обед'!Q147</f>
        <v>63.900000000000006</v>
      </c>
      <c r="K14" s="1255">
        <f>'7-11л. РАСКЛАДКА завтрак-обед'!Q174</f>
        <v>128</v>
      </c>
      <c r="L14" s="1255">
        <f>'7-11л. РАСКЛАДКА завтрак-обед'!Q202</f>
        <v>50</v>
      </c>
      <c r="M14" s="1255">
        <f>'7-11л. РАСКЛАДКА завтрак-обед'!Q230</f>
        <v>154.19999999999999</v>
      </c>
      <c r="N14" s="1280">
        <f>'7-11л. РАСКЛАДКА завтрак-обед'!Q249</f>
        <v>88</v>
      </c>
      <c r="O14" s="1287">
        <v>93.5</v>
      </c>
      <c r="P14" s="1256">
        <v>100</v>
      </c>
      <c r="Q14" s="909"/>
      <c r="R14" s="169"/>
      <c r="S14" s="169"/>
      <c r="T14" s="169"/>
      <c r="U14" s="169"/>
      <c r="V14" s="169"/>
      <c r="W14" s="1240"/>
      <c r="X14" s="198"/>
      <c r="Y14" s="186"/>
      <c r="Z14" s="1241"/>
      <c r="AA14" s="169"/>
      <c r="AB14" s="1242"/>
      <c r="AC14" s="169"/>
      <c r="AD14" s="169"/>
    </row>
    <row r="15" spans="2:30">
      <c r="B15" s="1456">
        <v>7</v>
      </c>
      <c r="C15" s="1066" t="s">
        <v>610</v>
      </c>
      <c r="D15" s="1580">
        <v>140</v>
      </c>
      <c r="E15" s="1254">
        <f>'7-11л. РАСКЛАДКА завтрак-обед'!Q16</f>
        <v>159</v>
      </c>
      <c r="F15" s="1255">
        <f>'7-11л. РАСКЛАДКА завтрак-обед'!Q44</f>
        <v>197.57500000000002</v>
      </c>
      <c r="G15" s="1255">
        <f>'7-11л. РАСКЛАДКА завтрак-обед'!Q62</f>
        <v>138.39999999999998</v>
      </c>
      <c r="H15" s="1258">
        <f>'7-11л. РАСКЛАДКА завтрак-обед'!Q83</f>
        <v>31.22</v>
      </c>
      <c r="I15" s="1257">
        <f>'7-11л. РАСКЛАДКА завтрак-обед'!Q132</f>
        <v>143.44</v>
      </c>
      <c r="J15" s="1255">
        <f>'7-11л. РАСКЛАДКА завтрак-обед'!Q148</f>
        <v>260.5</v>
      </c>
      <c r="K15" s="1255">
        <f>'7-11л. РАСКЛАДКА завтрак-обед'!Q175</f>
        <v>139.10500000000002</v>
      </c>
      <c r="L15" s="1255">
        <f>'7-11л. РАСКЛАДКА завтрак-обед'!Q203</f>
        <v>174.76</v>
      </c>
      <c r="M15" s="1255">
        <f>'7-11л. РАСКЛАДКА завтрак-обед'!Q231</f>
        <v>87</v>
      </c>
      <c r="N15" s="1280">
        <f>'7-11л. РАСКЛАДКА завтрак-обед'!Q250</f>
        <v>69</v>
      </c>
      <c r="O15" s="1289">
        <v>140</v>
      </c>
      <c r="P15" s="1256">
        <v>100</v>
      </c>
      <c r="Q15" s="909"/>
      <c r="R15" s="169"/>
      <c r="S15" s="169"/>
      <c r="T15" s="169"/>
      <c r="U15" s="169"/>
      <c r="V15" s="169"/>
      <c r="W15" s="1240"/>
      <c r="X15" s="198"/>
      <c r="Y15" s="186"/>
      <c r="Z15" s="1241"/>
      <c r="AA15" s="169"/>
      <c r="AB15" s="1242"/>
      <c r="AC15" s="169"/>
      <c r="AD15" s="169"/>
    </row>
    <row r="16" spans="2:30">
      <c r="B16" s="1456">
        <v>8</v>
      </c>
      <c r="C16" s="1066" t="s">
        <v>611</v>
      </c>
      <c r="D16" s="1580">
        <v>92.5</v>
      </c>
      <c r="E16" s="1259">
        <v>0</v>
      </c>
      <c r="F16" s="1255">
        <f>'7-11л. РАСКЛАДКА завтрак-обед'!Q45</f>
        <v>107</v>
      </c>
      <c r="G16" s="1255">
        <f>'7-11л. РАСКЛАДКА завтрак-обед'!Q63</f>
        <v>110</v>
      </c>
      <c r="H16" s="1255">
        <f>'7-11л. РАСКЛАДКА завтрак-обед'!Q84</f>
        <v>118</v>
      </c>
      <c r="I16" s="1255">
        <f>'7-11л. РАСКЛАДКА завтрак-обед'!Q133</f>
        <v>100</v>
      </c>
      <c r="J16" s="1255">
        <f>'7-11л. РАСКЛАДКА завтрак-обед'!Q149</f>
        <v>100</v>
      </c>
      <c r="K16" s="1255">
        <f>'7-11л. РАСКЛАДКА завтрак-обед'!Q176</f>
        <v>100</v>
      </c>
      <c r="L16" s="1255">
        <f>'7-11л. РАСКЛАДКА завтрак-обед'!Q204</f>
        <v>100</v>
      </c>
      <c r="M16" s="1255">
        <f>'7-11л. РАСКЛАДКА завтрак-обед'!Q232</f>
        <v>100</v>
      </c>
      <c r="N16" s="1280">
        <f>'7-11л. РАСКЛАДКА завтрак-обед'!Q251</f>
        <v>90</v>
      </c>
      <c r="O16" s="1287">
        <v>92.5</v>
      </c>
      <c r="P16" s="1256">
        <v>100</v>
      </c>
      <c r="Q16" s="909"/>
      <c r="R16" s="169"/>
      <c r="S16" s="169"/>
      <c r="T16" s="169"/>
      <c r="U16" s="169"/>
      <c r="V16" s="169"/>
      <c r="W16" s="1240"/>
      <c r="X16" s="198"/>
      <c r="Y16" s="186"/>
      <c r="Z16" s="1241"/>
      <c r="AA16" s="169"/>
      <c r="AB16" s="1242"/>
      <c r="AC16" s="169"/>
      <c r="AD16" s="169"/>
    </row>
    <row r="17" spans="2:30">
      <c r="B17" s="1456">
        <v>9</v>
      </c>
      <c r="C17" s="1066" t="s">
        <v>174</v>
      </c>
      <c r="D17" s="1580">
        <v>7.5</v>
      </c>
      <c r="E17" s="1259">
        <v>0</v>
      </c>
      <c r="F17" s="1255">
        <f>'7-11л. РАСКЛАДКА завтрак-обед'!Q46</f>
        <v>15</v>
      </c>
      <c r="G17" s="1255">
        <v>0</v>
      </c>
      <c r="H17" s="1255">
        <f>'7-11л. РАСКЛАДКА завтрак-обед'!Q85</f>
        <v>15</v>
      </c>
      <c r="I17" s="1255">
        <v>0</v>
      </c>
      <c r="J17" s="1255">
        <f>'7-11л. РАСКЛАДКА завтрак-обед'!Q150</f>
        <v>15</v>
      </c>
      <c r="K17" s="1255">
        <v>0</v>
      </c>
      <c r="L17" s="1255">
        <f>'7-11л. РАСКЛАДКА завтрак-обед'!Q205</f>
        <v>15</v>
      </c>
      <c r="M17" s="1255">
        <f>'7-11л. РАСКЛАДКА завтрак-обед'!Q233</f>
        <v>15</v>
      </c>
      <c r="N17" s="1280">
        <v>0</v>
      </c>
      <c r="O17" s="1287">
        <v>7.5</v>
      </c>
      <c r="P17" s="1256">
        <v>100</v>
      </c>
      <c r="Q17" s="909"/>
      <c r="R17" s="169"/>
      <c r="S17" s="169"/>
      <c r="T17" s="169"/>
      <c r="U17" s="169"/>
      <c r="V17" s="169"/>
      <c r="W17" s="1240"/>
      <c r="X17" s="198"/>
      <c r="Y17" s="186"/>
      <c r="Z17" s="1241"/>
      <c r="AA17" s="169"/>
      <c r="AB17" s="1242"/>
      <c r="AC17" s="169"/>
      <c r="AD17" s="169"/>
    </row>
    <row r="18" spans="2:30">
      <c r="B18" s="1456">
        <v>10</v>
      </c>
      <c r="C18" s="1066" t="s">
        <v>612</v>
      </c>
      <c r="D18" s="1580">
        <v>100</v>
      </c>
      <c r="E18" s="1259">
        <f>'7-11л. РАСКЛАДКА завтрак-обед'!Q17</f>
        <v>200</v>
      </c>
      <c r="F18" s="1255">
        <v>0</v>
      </c>
      <c r="G18" s="1255">
        <f>'7-11л. РАСКЛАДКА завтрак-обед'!Q64</f>
        <v>200</v>
      </c>
      <c r="H18" s="1255">
        <v>0</v>
      </c>
      <c r="I18" s="1255">
        <f>'7-11л. РАСКЛАДКА завтрак-обед'!Q134</f>
        <v>200</v>
      </c>
      <c r="J18" s="1255">
        <v>0</v>
      </c>
      <c r="K18" s="1255">
        <f>'7-11л. РАСКЛАДКА завтрак-обед'!Q177</f>
        <v>200</v>
      </c>
      <c r="L18" s="1255">
        <v>0</v>
      </c>
      <c r="M18" s="1255">
        <v>0</v>
      </c>
      <c r="N18" s="1280">
        <f>'7-11л. РАСКЛАДКА завтрак-обед'!Q252</f>
        <v>200</v>
      </c>
      <c r="O18" s="1287">
        <v>100</v>
      </c>
      <c r="P18" s="1256">
        <v>100</v>
      </c>
      <c r="Q18" s="909"/>
      <c r="R18" s="169"/>
      <c r="S18" s="169"/>
      <c r="T18" s="169"/>
      <c r="U18" s="169"/>
      <c r="V18" s="169"/>
      <c r="W18" s="1240"/>
      <c r="X18" s="198"/>
      <c r="Y18" s="186"/>
      <c r="Z18" s="1241"/>
      <c r="AA18" s="169"/>
      <c r="AB18" s="1242"/>
      <c r="AC18" s="169"/>
      <c r="AD18" s="169"/>
    </row>
    <row r="19" spans="2:30">
      <c r="B19" s="1456">
        <v>11</v>
      </c>
      <c r="C19" s="1066" t="s">
        <v>211</v>
      </c>
      <c r="D19" s="1580">
        <v>35</v>
      </c>
      <c r="E19" s="1259">
        <v>0</v>
      </c>
      <c r="F19" s="1255">
        <v>0</v>
      </c>
      <c r="G19" s="1255">
        <f>'7-11л. РАСКЛАДКА завтрак-обед'!Q65</f>
        <v>73.069999999999993</v>
      </c>
      <c r="H19" s="1255">
        <f>'7-11л. РАСКЛАДКА завтрак-обед'!Q86</f>
        <v>74</v>
      </c>
      <c r="I19" s="1255">
        <v>0</v>
      </c>
      <c r="J19" s="1255">
        <f>'7-11л. РАСКЛАДКА завтрак-обед'!Q151</f>
        <v>79</v>
      </c>
      <c r="K19" s="1255">
        <v>0</v>
      </c>
      <c r="L19" s="1255">
        <f>'7-11л. РАСКЛАДКА завтрак-обед'!Q206</f>
        <v>44.93</v>
      </c>
      <c r="M19" s="1255">
        <f>'7-11л. РАСКЛАДКА завтрак-обед'!Q234</f>
        <v>79</v>
      </c>
      <c r="N19" s="1280">
        <v>0</v>
      </c>
      <c r="O19" s="1287">
        <v>35</v>
      </c>
      <c r="P19" s="1256">
        <v>100</v>
      </c>
      <c r="Q19" s="909"/>
      <c r="R19" s="169"/>
      <c r="S19" s="169"/>
      <c r="T19" s="169"/>
      <c r="U19" s="169"/>
      <c r="V19" s="169"/>
      <c r="W19" s="1240"/>
      <c r="X19" s="198"/>
      <c r="Y19" s="186"/>
      <c r="Z19" s="1241"/>
      <c r="AA19" s="169"/>
      <c r="AB19" s="1242"/>
      <c r="AC19" s="169"/>
      <c r="AD19" s="169"/>
    </row>
    <row r="20" spans="2:30">
      <c r="B20" s="1456">
        <v>12</v>
      </c>
      <c r="C20" s="1066" t="s">
        <v>212</v>
      </c>
      <c r="D20" s="1580">
        <v>17.5</v>
      </c>
      <c r="E20" s="1259">
        <v>0</v>
      </c>
      <c r="F20" s="1255">
        <f>'7-11л. РАСКЛАДКА завтрак-обед'!Q47</f>
        <v>59.2</v>
      </c>
      <c r="G20" s="1255">
        <v>0</v>
      </c>
      <c r="H20" s="1255">
        <v>0</v>
      </c>
      <c r="I20" s="1255">
        <f>'7-11л. РАСКЛАДКА завтрак-обед'!Q135</f>
        <v>59.2</v>
      </c>
      <c r="J20" s="1255">
        <v>0</v>
      </c>
      <c r="K20" s="1255">
        <v>0</v>
      </c>
      <c r="L20" s="1255">
        <f>'7-11л. РАСКЛАДКА завтрак-обед'!Q207</f>
        <v>56.6</v>
      </c>
      <c r="M20" s="1255">
        <f>'7-11л. РАСКЛАДКА завтрак-обед'!AD242</f>
        <v>0</v>
      </c>
      <c r="N20" s="1280">
        <v>0</v>
      </c>
      <c r="O20" s="1287">
        <v>17.5</v>
      </c>
      <c r="P20" s="1256">
        <v>100</v>
      </c>
      <c r="Q20" s="909"/>
      <c r="R20" s="169"/>
      <c r="S20" s="169"/>
      <c r="T20" s="169"/>
      <c r="U20" s="169"/>
      <c r="V20" s="169"/>
      <c r="W20" s="1240"/>
      <c r="X20" s="198"/>
      <c r="Y20" s="186"/>
      <c r="Z20" s="1241"/>
      <c r="AA20" s="169"/>
      <c r="AB20" s="1242"/>
      <c r="AC20" s="169"/>
      <c r="AD20" s="169"/>
    </row>
    <row r="21" spans="2:30" ht="12.75" customHeight="1">
      <c r="B21" s="1456">
        <v>13</v>
      </c>
      <c r="C21" s="1066" t="s">
        <v>63</v>
      </c>
      <c r="D21" s="1580">
        <v>29</v>
      </c>
      <c r="E21" s="1259">
        <v>0</v>
      </c>
      <c r="F21" s="1255">
        <f>'7-11л. РАСКЛАДКА завтрак-обед'!Q48</f>
        <v>86</v>
      </c>
      <c r="G21" s="1255">
        <v>0</v>
      </c>
      <c r="H21" s="1255">
        <v>0</v>
      </c>
      <c r="I21" s="1255">
        <v>0</v>
      </c>
      <c r="J21" s="1255">
        <v>0</v>
      </c>
      <c r="K21" s="1255">
        <f>'7-11л. РАСКЛАДКА завтрак-обед'!Q178</f>
        <v>81.680000000000007</v>
      </c>
      <c r="L21" s="1255">
        <f>'7-11л. РАСКЛАДКА завтрак-обед'!Q208</f>
        <v>49.64</v>
      </c>
      <c r="M21" s="1255">
        <v>0</v>
      </c>
      <c r="N21" s="1280">
        <f>'7-11л. РАСКЛАДКА завтрак-обед'!Q253</f>
        <v>72.680000000000007</v>
      </c>
      <c r="O21" s="1287">
        <v>29</v>
      </c>
      <c r="P21" s="1256">
        <v>100</v>
      </c>
      <c r="Q21" s="909"/>
      <c r="R21" s="169"/>
      <c r="S21" s="169"/>
      <c r="T21" s="169"/>
      <c r="U21" s="169"/>
      <c r="V21" s="169"/>
      <c r="W21" s="1240"/>
      <c r="X21" s="198"/>
      <c r="Y21" s="186"/>
      <c r="Z21" s="1241"/>
      <c r="AA21" s="169"/>
      <c r="AB21" s="1242"/>
      <c r="AC21" s="169"/>
      <c r="AD21" s="169"/>
    </row>
    <row r="22" spans="2:30" ht="13.5" customHeight="1">
      <c r="B22" s="1456">
        <v>14</v>
      </c>
      <c r="C22" s="1066" t="s">
        <v>213</v>
      </c>
      <c r="D22" s="1580">
        <v>15</v>
      </c>
      <c r="E22" s="1259">
        <f>'7-11л. РАСКЛАДКА завтрак-обед'!Q18</f>
        <v>75</v>
      </c>
      <c r="F22" s="1255">
        <v>0</v>
      </c>
      <c r="G22" s="1255">
        <v>0</v>
      </c>
      <c r="H22" s="1255">
        <v>0</v>
      </c>
      <c r="I22" s="1255">
        <v>0</v>
      </c>
      <c r="J22" s="1255">
        <f>'7-11л. РАСКЛАДКА завтрак-обед'!Q152</f>
        <v>75</v>
      </c>
      <c r="K22" s="1255">
        <v>0</v>
      </c>
      <c r="L22" s="1255">
        <v>0</v>
      </c>
      <c r="M22" s="1255">
        <v>0</v>
      </c>
      <c r="N22" s="1280">
        <v>0</v>
      </c>
      <c r="O22" s="1287">
        <v>15</v>
      </c>
      <c r="P22" s="1256">
        <v>100</v>
      </c>
      <c r="Q22" s="909"/>
      <c r="R22" s="169"/>
      <c r="S22" s="169"/>
      <c r="T22" s="169"/>
      <c r="U22" s="169"/>
      <c r="V22" s="169"/>
      <c r="W22" s="1240"/>
      <c r="X22" s="198"/>
      <c r="Y22" s="186"/>
      <c r="Z22" s="1241"/>
      <c r="AA22" s="169"/>
      <c r="AB22" s="1242"/>
      <c r="AC22" s="169"/>
      <c r="AD22" s="169"/>
    </row>
    <row r="23" spans="2:30" ht="12.75" customHeight="1">
      <c r="B23" s="1456">
        <v>15</v>
      </c>
      <c r="C23" s="1066" t="s">
        <v>613</v>
      </c>
      <c r="D23" s="1580">
        <v>150</v>
      </c>
      <c r="E23" s="1259">
        <f>'7-11л. РАСКЛАДКА завтрак-обед'!Q19</f>
        <v>305</v>
      </c>
      <c r="F23" s="1255">
        <f>'7-11л. РАСКЛАДКА завтрак-обед'!Q49</f>
        <v>35.99</v>
      </c>
      <c r="G23" s="1255">
        <f>'7-11л. РАСКЛАДКА завтрак-обед'!Q66</f>
        <v>32.799999999999997</v>
      </c>
      <c r="H23" s="1255">
        <f>'7-11л. РАСКЛАДКА завтрак-обед'!Q87</f>
        <v>300</v>
      </c>
      <c r="I23" s="1255">
        <f>'7-11л. РАСКЛАДКА завтрак-обед'!Q136</f>
        <v>124.74</v>
      </c>
      <c r="J23" s="1255">
        <v>0</v>
      </c>
      <c r="K23" s="1255">
        <f>'7-11л. РАСКЛАДКА завтрак-обед'!Q179</f>
        <v>253.47</v>
      </c>
      <c r="L23" s="1255">
        <f>'7-11л. РАСКЛАДКА завтрак-обед'!Q209</f>
        <v>19</v>
      </c>
      <c r="M23" s="1255">
        <f>'7-11л. РАСКЛАДКА завтрак-обед'!Q235</f>
        <v>114</v>
      </c>
      <c r="N23" s="1280">
        <f>'7-11л. РАСКЛАДКА завтрак-обед'!Q254</f>
        <v>315</v>
      </c>
      <c r="O23" s="1287">
        <v>150</v>
      </c>
      <c r="P23" s="1256">
        <v>100</v>
      </c>
      <c r="Q23" s="909"/>
      <c r="R23" s="169"/>
      <c r="S23" s="169"/>
      <c r="T23" s="169"/>
      <c r="U23" s="169"/>
      <c r="V23" s="169"/>
      <c r="W23" s="1240"/>
      <c r="X23" s="198"/>
      <c r="Y23" s="186"/>
      <c r="Z23" s="1241"/>
      <c r="AA23" s="169"/>
      <c r="AB23" s="1250"/>
      <c r="AC23" s="169"/>
      <c r="AD23" s="169"/>
    </row>
    <row r="24" spans="2:30" ht="13.5" customHeight="1">
      <c r="B24" s="1456">
        <v>16</v>
      </c>
      <c r="C24" s="1066" t="s">
        <v>614</v>
      </c>
      <c r="D24" s="1580">
        <v>25</v>
      </c>
      <c r="E24" s="1259">
        <v>0</v>
      </c>
      <c r="F24" s="1260">
        <v>0</v>
      </c>
      <c r="G24" s="1261">
        <f>'7-11л. РАСКЛАДКА завтрак-обед'!Q68</f>
        <v>125</v>
      </c>
      <c r="H24" s="1255">
        <v>0</v>
      </c>
      <c r="I24" s="1262">
        <v>0</v>
      </c>
      <c r="J24" s="1255">
        <v>0</v>
      </c>
      <c r="K24" s="1262">
        <f>'7-11л. РАСКЛАДКА завтрак-обед'!Q181</f>
        <v>125</v>
      </c>
      <c r="L24" s="1260">
        <v>0</v>
      </c>
      <c r="M24" s="1260">
        <v>0</v>
      </c>
      <c r="N24" s="1282">
        <v>0</v>
      </c>
      <c r="O24" s="1287">
        <v>25</v>
      </c>
      <c r="P24" s="1256">
        <v>100</v>
      </c>
      <c r="Q24" s="29"/>
      <c r="R24" s="11"/>
      <c r="V24" s="169"/>
      <c r="W24" s="1240"/>
      <c r="X24" s="198"/>
      <c r="Y24" s="186"/>
      <c r="Z24" s="1241"/>
      <c r="AA24" s="169"/>
      <c r="AB24" s="1242"/>
      <c r="AC24" s="169"/>
      <c r="AD24" s="169"/>
    </row>
    <row r="25" spans="2:30">
      <c r="B25" s="1456">
        <v>17</v>
      </c>
      <c r="C25" s="1066" t="s">
        <v>64</v>
      </c>
      <c r="D25" s="1580">
        <v>5</v>
      </c>
      <c r="E25" s="1259">
        <f>'7-11л. РАСКЛАДКА завтрак-обед'!U10</f>
        <v>15</v>
      </c>
      <c r="F25" s="1260">
        <v>0</v>
      </c>
      <c r="G25" s="1261">
        <v>0</v>
      </c>
      <c r="H25" s="1255">
        <f>'7-11л. РАСКЛАДКА завтрак-обед'!Q88</f>
        <v>15</v>
      </c>
      <c r="I25" s="1262">
        <v>0</v>
      </c>
      <c r="J25" s="1255">
        <v>0</v>
      </c>
      <c r="K25" s="1262">
        <f>'7-11л. РАСКЛАДКА завтрак-обед'!U170</f>
        <v>10</v>
      </c>
      <c r="L25" s="1260">
        <f>'7-11л. РАСКЛАДКА завтрак-обед'!Q210</f>
        <v>10</v>
      </c>
      <c r="M25" s="1260">
        <v>0</v>
      </c>
      <c r="N25" s="1282">
        <v>0</v>
      </c>
      <c r="O25" s="1287">
        <v>5</v>
      </c>
      <c r="P25" s="1256">
        <v>100</v>
      </c>
      <c r="Q25" s="909"/>
      <c r="R25" s="169"/>
      <c r="S25" s="169"/>
      <c r="T25" s="169"/>
      <c r="U25" s="169"/>
      <c r="V25" s="169"/>
      <c r="W25" s="1240"/>
      <c r="X25" s="198"/>
      <c r="Y25" s="186"/>
      <c r="Z25" s="1241"/>
      <c r="AA25" s="169"/>
      <c r="AB25" s="1242"/>
      <c r="AC25" s="169"/>
      <c r="AD25" s="169"/>
    </row>
    <row r="26" spans="2:30">
      <c r="B26" s="1456">
        <v>18</v>
      </c>
      <c r="C26" s="1066" t="s">
        <v>615</v>
      </c>
      <c r="D26" s="1580">
        <v>5</v>
      </c>
      <c r="E26" s="1263">
        <f>'7-11л. РАСКЛАДКА завтрак-обед'!U11</f>
        <v>3.48</v>
      </c>
      <c r="F26" s="1260">
        <f>'7-11л. РАСКЛАДКА завтрак-обед'!Q50</f>
        <v>5</v>
      </c>
      <c r="G26" s="1261">
        <f>'7-11л. РАСКЛАДКА завтрак-обед'!Q69</f>
        <v>12.4</v>
      </c>
      <c r="H26" s="1255">
        <v>0</v>
      </c>
      <c r="I26" s="1264">
        <f>'7-11л. РАСКЛАДКА завтрак-обед'!U126</f>
        <v>5</v>
      </c>
      <c r="J26" s="1255">
        <f>'7-11л. РАСКЛАДКА завтрак-обед'!U143</f>
        <v>9.02</v>
      </c>
      <c r="K26" s="1264">
        <f>'7-11л. РАСКЛАДКА завтрак-обед'!U171</f>
        <v>5.4</v>
      </c>
      <c r="L26" s="1265">
        <f>'7-11л. РАСКЛАДКА завтрак-обед'!U198</f>
        <v>2.2000000000000002</v>
      </c>
      <c r="M26" s="1265">
        <f>'7-11л. РАСКЛАДКА завтрак-обед'!U226</f>
        <v>7.5</v>
      </c>
      <c r="N26" s="1282">
        <f>'7-11л. РАСКЛАДКА завтрак-обед'!U245</f>
        <v>0</v>
      </c>
      <c r="O26" s="1287">
        <v>5</v>
      </c>
      <c r="P26" s="1256">
        <v>100</v>
      </c>
      <c r="Q26" s="909"/>
      <c r="R26" s="169"/>
      <c r="S26" s="169"/>
      <c r="T26" s="169"/>
      <c r="U26" s="169"/>
      <c r="V26" s="169"/>
      <c r="W26" s="1240"/>
      <c r="X26" s="198"/>
      <c r="Y26" s="186"/>
      <c r="Z26" s="1241"/>
      <c r="AA26" s="169"/>
      <c r="AB26" s="1242"/>
      <c r="AC26" s="169"/>
    </row>
    <row r="27" spans="2:30">
      <c r="B27" s="1456">
        <v>19</v>
      </c>
      <c r="C27" s="1066" t="s">
        <v>65</v>
      </c>
      <c r="D27" s="1580">
        <v>15</v>
      </c>
      <c r="E27" s="1259">
        <f>'7-11л. РАСКЛАДКА завтрак-обед'!U12</f>
        <v>24.3</v>
      </c>
      <c r="F27" s="1265">
        <f>'7-11л. РАСКЛАДКА завтрак-обед'!Q51</f>
        <v>14.25</v>
      </c>
      <c r="G27" s="1261">
        <f>'7-11л. РАСКЛАДКА завтрак-обед'!U56</f>
        <v>8.4</v>
      </c>
      <c r="H27" s="1255">
        <f>'7-11л. РАСКЛАДКА завтрак-обед'!Q89</f>
        <v>19</v>
      </c>
      <c r="I27" s="1262">
        <f>'7-11л. РАСКЛАДКА завтрак-обед'!U127</f>
        <v>21.2</v>
      </c>
      <c r="J27" s="1255">
        <f>'7-11л. РАСКЛАДКА завтрак-обед'!U144</f>
        <v>3.18</v>
      </c>
      <c r="K27" s="1262">
        <f>'7-11л. РАСКЛАДКА завтрак-обед'!U172</f>
        <v>24.490000000000002</v>
      </c>
      <c r="L27" s="1265">
        <f>'7-11л. РАСКЛАДКА завтрак-обед'!U199</f>
        <v>12.76</v>
      </c>
      <c r="M27" s="1265">
        <f>'7-11л. РАСКЛАДКА завтрак-обед'!U227</f>
        <v>5.42</v>
      </c>
      <c r="N27" s="1282">
        <f>'7-11л. РАСКЛАДКА завтрак-обед'!U246</f>
        <v>17</v>
      </c>
      <c r="O27" s="1287">
        <v>15</v>
      </c>
      <c r="P27" s="1256">
        <v>100</v>
      </c>
      <c r="Q27" s="909"/>
      <c r="R27" s="169"/>
      <c r="S27" s="169"/>
      <c r="T27" s="169"/>
      <c r="U27" s="169"/>
      <c r="V27" s="169"/>
      <c r="W27" s="1240"/>
      <c r="X27" s="198"/>
      <c r="Y27" s="186"/>
      <c r="Z27" s="1241"/>
      <c r="AA27" s="169"/>
      <c r="AB27" s="1242"/>
      <c r="AC27" s="169"/>
    </row>
    <row r="28" spans="2:30">
      <c r="B28" s="1456">
        <v>20</v>
      </c>
      <c r="C28" s="1066" t="s">
        <v>66</v>
      </c>
      <c r="D28" s="1580">
        <v>7.5</v>
      </c>
      <c r="E28" s="1259">
        <f>'7-11л. РАСКЛАДКА завтрак-обед'!U13</f>
        <v>5</v>
      </c>
      <c r="F28" s="1260">
        <f>'7-11л. РАСКЛАДКА завтрак-обед'!U39</f>
        <v>11.5</v>
      </c>
      <c r="G28" s="1261">
        <f>'7-11л. РАСКЛАДКА завтрак-обед'!U57</f>
        <v>10.379999999999999</v>
      </c>
      <c r="H28" s="1255">
        <f>'7-11л. РАСКЛАДКА завтрак-обед'!Q90</f>
        <v>5.52</v>
      </c>
      <c r="I28" s="1262">
        <f>'7-11л. РАСКЛАДКА завтрак-обед'!U128</f>
        <v>8.9</v>
      </c>
      <c r="J28" s="1255">
        <f>'7-11л. РАСКЛАДКА завтрак-обед'!U145</f>
        <v>15.6</v>
      </c>
      <c r="K28" s="1262">
        <f>'7-11л. РАСКЛАДКА завтрак-обед'!U173</f>
        <v>6.1</v>
      </c>
      <c r="L28" s="1265">
        <v>0</v>
      </c>
      <c r="M28" s="1260">
        <f>'7-11л. РАСКЛАДКА завтрак-обед'!U228</f>
        <v>7</v>
      </c>
      <c r="N28" s="1282">
        <f>'7-11л. РАСКЛАДКА завтрак-обед'!U247</f>
        <v>5</v>
      </c>
      <c r="O28" s="1287">
        <v>7.5</v>
      </c>
      <c r="P28" s="1256">
        <v>100</v>
      </c>
      <c r="Q28" s="909"/>
      <c r="R28" s="169"/>
      <c r="S28" s="169"/>
      <c r="T28" s="169"/>
      <c r="U28" s="169"/>
      <c r="V28" s="169"/>
      <c r="W28" s="1240"/>
      <c r="X28" s="198"/>
      <c r="Y28" s="186"/>
      <c r="Z28" s="1241"/>
      <c r="AA28" s="169"/>
      <c r="AB28" s="1242"/>
      <c r="AC28" s="169"/>
    </row>
    <row r="29" spans="2:30" ht="12.75" customHeight="1">
      <c r="B29" s="1456">
        <v>21</v>
      </c>
      <c r="C29" s="1066" t="s">
        <v>616</v>
      </c>
      <c r="D29" s="1580">
        <v>20</v>
      </c>
      <c r="E29" s="1259">
        <f>'7-11л. РАСКЛАДКА завтрак-обед'!U14</f>
        <v>3.34</v>
      </c>
      <c r="F29" s="1265">
        <f>'7-11л. РАСКЛАДКА завтрак-обед'!U40</f>
        <v>7</v>
      </c>
      <c r="G29" s="1261">
        <f>'7-11л. РАСКЛАДКА завтрак-обед'!U58</f>
        <v>6.4</v>
      </c>
      <c r="H29" s="1255">
        <v>0</v>
      </c>
      <c r="I29" s="1262">
        <f>'7-11л. РАСКЛАДКА завтрак-обед'!U129</f>
        <v>3</v>
      </c>
      <c r="J29" s="1255">
        <f>'7-11л. РАСКЛАДКА завтрак-обед'!U146</f>
        <v>23.34</v>
      </c>
      <c r="K29" s="1262">
        <f>'7-11л. РАСКЛАДКА завтрак-обед'!U174</f>
        <v>7.94</v>
      </c>
      <c r="L29" s="1266">
        <f>'7-11л. РАСКЛАДКА завтрак-обед'!U200</f>
        <v>98.86</v>
      </c>
      <c r="M29" s="1266">
        <f>'7-11л. РАСКЛАДКА завтрак-обед'!U229</f>
        <v>4.5759999999999996</v>
      </c>
      <c r="N29" s="1283">
        <f>'7-11л. РАСКЛАДКА завтрак-обед'!U248</f>
        <v>45.54</v>
      </c>
      <c r="O29" s="1287">
        <v>20</v>
      </c>
      <c r="P29" s="1256">
        <v>100</v>
      </c>
      <c r="Q29" s="909"/>
      <c r="R29" s="169"/>
      <c r="S29" s="169"/>
      <c r="T29" s="169"/>
      <c r="U29" s="169"/>
      <c r="V29" s="169"/>
      <c r="W29" s="1240"/>
      <c r="X29" s="198"/>
      <c r="Y29" s="186"/>
      <c r="Z29" s="1241"/>
      <c r="AA29" s="169"/>
      <c r="AB29" s="1242"/>
      <c r="AC29" s="169"/>
    </row>
    <row r="30" spans="2:30" ht="12" customHeight="1">
      <c r="B30" s="1456">
        <v>22</v>
      </c>
      <c r="C30" s="1066" t="s">
        <v>67</v>
      </c>
      <c r="D30" s="1580">
        <v>15</v>
      </c>
      <c r="E30" s="1259">
        <f>'7-11л. РАСКЛАДКА завтрак-обед'!U15</f>
        <v>10.239999999999998</v>
      </c>
      <c r="F30" s="1265">
        <f>'7-11л. РАСКЛАДКА завтрак-обед'!U41</f>
        <v>20</v>
      </c>
      <c r="G30" s="1257">
        <f>'7-11л. РАСКЛАДКА завтрак-обед'!U59</f>
        <v>10</v>
      </c>
      <c r="H30" s="1255">
        <f>'7-11л. РАСКЛАДКА завтрак-обед'!U79</f>
        <v>19.399999999999999</v>
      </c>
      <c r="I30" s="1262">
        <f>'7-11л. РАСКЛАДКА завтрак-обед'!U130</f>
        <v>11.78</v>
      </c>
      <c r="J30" s="1255">
        <f>'7-11л. РАСКЛАДКА завтрак-обед'!U147</f>
        <v>21</v>
      </c>
      <c r="K30" s="1260">
        <f>'7-11л. РАСКЛАДКА завтрак-обед'!U175</f>
        <v>16.060000000000002</v>
      </c>
      <c r="L30" s="1264">
        <f>'7-11л. РАСКЛАДКА завтрак-обед'!U201</f>
        <v>20</v>
      </c>
      <c r="M30" s="1265">
        <f>'7-11л. РАСКЛАДКА завтрак-обед'!U230</f>
        <v>11</v>
      </c>
      <c r="N30" s="1284">
        <f>'7-11л. РАСКЛАДКА завтрак-обед'!U249</f>
        <v>10.52</v>
      </c>
      <c r="O30" s="1287">
        <v>15</v>
      </c>
      <c r="P30" s="1256">
        <v>100</v>
      </c>
      <c r="Q30" s="909"/>
      <c r="R30" s="169"/>
      <c r="S30" s="169"/>
      <c r="T30" s="169"/>
      <c r="U30" s="169"/>
      <c r="V30" s="169"/>
      <c r="W30" s="1240"/>
      <c r="X30" s="198"/>
      <c r="Y30" s="186"/>
      <c r="Z30" s="1241"/>
      <c r="AA30" s="169"/>
      <c r="AB30" s="1242"/>
      <c r="AC30" s="169"/>
    </row>
    <row r="31" spans="2:30" ht="13.5" customHeight="1">
      <c r="B31" s="1456">
        <v>23</v>
      </c>
      <c r="C31" s="1066" t="s">
        <v>68</v>
      </c>
      <c r="D31" s="1580">
        <v>5</v>
      </c>
      <c r="E31" s="1259">
        <v>0</v>
      </c>
      <c r="F31" s="1260">
        <v>0</v>
      </c>
      <c r="G31" s="1261">
        <f>'7-11л. РАСКЛАДКА завтрак-обед'!U60</f>
        <v>30</v>
      </c>
      <c r="H31" s="1255">
        <v>0</v>
      </c>
      <c r="I31" s="1262">
        <f>'7-11л. РАСКЛАДКА завтрак-обед'!U131</f>
        <v>0</v>
      </c>
      <c r="J31" s="1255">
        <v>0</v>
      </c>
      <c r="K31" s="1262">
        <v>0</v>
      </c>
      <c r="L31" s="1260">
        <v>0</v>
      </c>
      <c r="M31" s="1260">
        <f>'7-11л. РАСКЛАДКА завтрак-обед'!U231</f>
        <v>20</v>
      </c>
      <c r="N31" s="1282">
        <v>0</v>
      </c>
      <c r="O31" s="1287">
        <v>5</v>
      </c>
      <c r="P31" s="1256">
        <v>100</v>
      </c>
      <c r="Q31" s="909"/>
      <c r="R31" s="169"/>
      <c r="S31" s="169"/>
      <c r="T31" s="169"/>
      <c r="U31" s="169"/>
      <c r="V31" s="169"/>
      <c r="W31" s="1240"/>
      <c r="X31" s="198"/>
      <c r="Y31" s="186"/>
      <c r="Z31" s="1241"/>
      <c r="AA31" s="169"/>
      <c r="AB31" s="1242"/>
      <c r="AC31" s="169"/>
    </row>
    <row r="32" spans="2:30" ht="12.75" customHeight="1">
      <c r="B32" s="1456">
        <v>24</v>
      </c>
      <c r="C32" s="1066" t="s">
        <v>69</v>
      </c>
      <c r="D32" s="1580">
        <v>0.5</v>
      </c>
      <c r="E32" s="1259">
        <v>0</v>
      </c>
      <c r="F32" s="1260">
        <f>'7-11л. РАСКЛАДКА завтрак-обед'!U42</f>
        <v>1</v>
      </c>
      <c r="G32" s="1261">
        <f>'7-11л. РАСКЛАДКА завтрак-обед'!U61</f>
        <v>0.8</v>
      </c>
      <c r="H32" s="1255">
        <v>0</v>
      </c>
      <c r="I32" s="1262">
        <f>'7-11л. РАСКЛАДКА завтрак-обед'!U132</f>
        <v>0.8</v>
      </c>
      <c r="J32" s="1255">
        <f>'7-11л. РАСКЛАДКА завтрак-обед'!U148</f>
        <v>0.8</v>
      </c>
      <c r="K32" s="1262">
        <v>0</v>
      </c>
      <c r="L32" s="1266">
        <f>'7-11л. РАСКЛАДКА завтрак-обед'!M207</f>
        <v>0.8</v>
      </c>
      <c r="M32" s="1266">
        <f>'7-11л. РАСКЛАДКА завтрак-обед'!U232</f>
        <v>0.8</v>
      </c>
      <c r="N32" s="1282">
        <v>0</v>
      </c>
      <c r="O32" s="1287">
        <v>0.5</v>
      </c>
      <c r="P32" s="1256">
        <v>100</v>
      </c>
      <c r="Q32" s="909"/>
      <c r="R32" s="169"/>
      <c r="S32" s="169"/>
      <c r="T32" s="169"/>
      <c r="U32" s="169"/>
      <c r="V32" s="169"/>
      <c r="W32" s="1240"/>
      <c r="X32" s="198"/>
      <c r="Y32" s="186"/>
      <c r="Z32" s="1241"/>
      <c r="AA32" s="169"/>
      <c r="AB32" s="1242"/>
      <c r="AC32" s="169"/>
    </row>
    <row r="33" spans="2:29">
      <c r="B33" s="1456">
        <v>25</v>
      </c>
      <c r="C33" s="1066" t="s">
        <v>476</v>
      </c>
      <c r="D33" s="1580">
        <v>0.5</v>
      </c>
      <c r="E33" s="1259">
        <v>0</v>
      </c>
      <c r="F33" s="1260">
        <v>0</v>
      </c>
      <c r="G33" s="1261">
        <v>0</v>
      </c>
      <c r="H33" s="1255">
        <f>'7-11л. РАСКЛАДКА завтрак-обед'!U80</f>
        <v>2.5</v>
      </c>
      <c r="I33" s="1262">
        <v>0</v>
      </c>
      <c r="J33" s="1255">
        <v>0</v>
      </c>
      <c r="K33" s="1262">
        <v>0</v>
      </c>
      <c r="L33" s="1266">
        <v>0</v>
      </c>
      <c r="M33" s="1266">
        <v>0</v>
      </c>
      <c r="N33" s="1282">
        <f>'7-11л. РАСКЛАДКА завтрак-обед'!U250</f>
        <v>2.5</v>
      </c>
      <c r="O33" s="1287">
        <v>0.5</v>
      </c>
      <c r="P33" s="1256">
        <v>100</v>
      </c>
      <c r="Q33" s="909"/>
      <c r="R33" s="169"/>
      <c r="S33" s="169"/>
      <c r="T33" s="169"/>
      <c r="U33" s="169"/>
      <c r="V33" s="169"/>
      <c r="W33" s="1240"/>
      <c r="X33" s="198"/>
      <c r="Y33" s="186"/>
      <c r="Z33" s="1241"/>
      <c r="AA33" s="169"/>
      <c r="AB33" s="1242"/>
      <c r="AC33" s="169"/>
    </row>
    <row r="34" spans="2:29" ht="12.75" customHeight="1">
      <c r="B34" s="1456">
        <v>26</v>
      </c>
      <c r="C34" s="1066" t="s">
        <v>214</v>
      </c>
      <c r="D34" s="1580">
        <v>1</v>
      </c>
      <c r="E34" s="1259">
        <f>'7-11л. РАСКЛАДКА завтрак-обед'!U16</f>
        <v>5</v>
      </c>
      <c r="F34" s="1260">
        <v>0</v>
      </c>
      <c r="G34" s="1261">
        <v>0</v>
      </c>
      <c r="H34" s="1255">
        <v>0</v>
      </c>
      <c r="I34" s="1262">
        <v>0</v>
      </c>
      <c r="J34" s="1255">
        <v>0</v>
      </c>
      <c r="K34" s="1262">
        <f>'7-11л. РАСКЛАДКА завтрак-обед'!U176</f>
        <v>5</v>
      </c>
      <c r="L34" s="1266">
        <v>0</v>
      </c>
      <c r="M34" s="1260">
        <v>0</v>
      </c>
      <c r="N34" s="1282">
        <v>0</v>
      </c>
      <c r="O34" s="1287">
        <v>1</v>
      </c>
      <c r="P34" s="1256">
        <v>100</v>
      </c>
      <c r="Q34" s="909"/>
      <c r="R34" s="169"/>
      <c r="S34" s="169"/>
      <c r="T34" s="169"/>
      <c r="U34" s="169"/>
      <c r="V34" s="169"/>
      <c r="W34" s="1240"/>
      <c r="X34" s="198"/>
      <c r="Y34" s="186"/>
      <c r="Z34" s="1241"/>
      <c r="AA34" s="169"/>
      <c r="AB34" s="1242"/>
      <c r="AC34" s="169"/>
    </row>
    <row r="35" spans="2:29" ht="12.75" customHeight="1">
      <c r="B35" s="1456">
        <v>27</v>
      </c>
      <c r="C35" s="1066" t="s">
        <v>70</v>
      </c>
      <c r="D35" s="1580">
        <v>0.1</v>
      </c>
      <c r="E35" s="1259">
        <v>0</v>
      </c>
      <c r="F35" s="1260">
        <v>0</v>
      </c>
      <c r="G35" s="1261">
        <v>0</v>
      </c>
      <c r="H35" s="1255">
        <v>0</v>
      </c>
      <c r="I35" s="1262">
        <v>0</v>
      </c>
      <c r="J35" s="1255">
        <v>0</v>
      </c>
      <c r="K35" s="1262">
        <f>'7-11л. РАСКЛАДКА завтрак-обед'!U177</f>
        <v>1</v>
      </c>
      <c r="L35" s="1260">
        <v>0</v>
      </c>
      <c r="M35" s="1260">
        <v>0</v>
      </c>
      <c r="N35" s="1282">
        <v>0</v>
      </c>
      <c r="O35" s="1287">
        <v>0.1</v>
      </c>
      <c r="P35" s="1256">
        <v>100</v>
      </c>
      <c r="Q35" s="909"/>
      <c r="R35" s="169"/>
      <c r="S35" s="169"/>
      <c r="T35" s="169"/>
      <c r="U35" s="169"/>
      <c r="V35" s="169"/>
      <c r="W35" s="1240"/>
      <c r="X35" s="198"/>
      <c r="Y35" s="186"/>
      <c r="Z35" s="1241"/>
      <c r="AA35" s="169"/>
      <c r="AB35" s="1242"/>
      <c r="AC35" s="169"/>
    </row>
    <row r="36" spans="2:29">
      <c r="B36" s="1456">
        <v>28</v>
      </c>
      <c r="C36" s="815" t="s">
        <v>617</v>
      </c>
      <c r="D36" s="1580">
        <v>1.5</v>
      </c>
      <c r="E36" s="1259">
        <f>'7-11л. РАСКЛАДКА завтрак-обед'!U17</f>
        <v>1.55</v>
      </c>
      <c r="F36" s="1266">
        <f>'7-11л. РАСКЛАДКА завтрак-обед'!U43</f>
        <v>1.66</v>
      </c>
      <c r="G36" s="1261">
        <f>'7-11л. РАСКЛАДКА завтрак-обед'!U62</f>
        <v>1.34</v>
      </c>
      <c r="H36" s="1255">
        <f>'7-11л. РАСКЛАДКА завтрак-обед'!U81</f>
        <v>0.52</v>
      </c>
      <c r="I36" s="1267">
        <f>'7-11л. РАСКЛАДКА завтрак-обед'!U133</f>
        <v>1.52</v>
      </c>
      <c r="J36" s="1255">
        <f>'7-11л. РАСКЛАДКА завтрак-обед'!U149</f>
        <v>2.68</v>
      </c>
      <c r="K36" s="1262">
        <f>'7-11л. РАСКЛАДКА завтрак-обед'!U178</f>
        <v>0.81</v>
      </c>
      <c r="L36" s="1265">
        <f>'7-11л. РАСКЛАДКА завтрак-обед'!U203</f>
        <v>1.4000000000000001</v>
      </c>
      <c r="M36" s="1265">
        <f>'7-11л. РАСКЛАДКА завтрак-обед'!U233</f>
        <v>2.048</v>
      </c>
      <c r="N36" s="1282">
        <f>'7-11л. РАСКЛАДКА завтрак-обед'!U251</f>
        <v>1.4699999999999998</v>
      </c>
      <c r="O36" s="1287">
        <v>1.5</v>
      </c>
      <c r="P36" s="1256">
        <v>100</v>
      </c>
      <c r="Q36" s="909"/>
      <c r="R36" s="169"/>
      <c r="S36" s="169"/>
      <c r="T36" s="169"/>
      <c r="U36" s="169"/>
      <c r="V36" s="169"/>
      <c r="W36" s="1240"/>
      <c r="X36" s="198"/>
      <c r="Y36" s="186"/>
      <c r="Z36" s="1241"/>
      <c r="AA36" s="169"/>
      <c r="AB36" s="1243"/>
      <c r="AC36" s="169"/>
    </row>
    <row r="37" spans="2:29" ht="12.75" customHeight="1">
      <c r="B37" s="1456">
        <v>29</v>
      </c>
      <c r="C37" s="1066" t="s">
        <v>215</v>
      </c>
      <c r="D37" s="1580">
        <v>1.5</v>
      </c>
      <c r="E37" s="1259">
        <f>'7-11л. РАСКЛАДКА завтрак-обед'!U18</f>
        <v>2.5</v>
      </c>
      <c r="F37" s="1260">
        <v>0</v>
      </c>
      <c r="G37" s="1261">
        <v>0</v>
      </c>
      <c r="H37" s="1268">
        <f>'7-11л. РАСКЛАДКА завтрак-обед'!U82</f>
        <v>10</v>
      </c>
      <c r="I37" s="1262">
        <v>0</v>
      </c>
      <c r="J37" s="1255">
        <f>'7-11л. РАСКЛАДКА завтрак-обед'!U150</f>
        <v>2.5</v>
      </c>
      <c r="K37" s="1262">
        <v>0</v>
      </c>
      <c r="L37" s="1260">
        <v>0</v>
      </c>
      <c r="M37" s="1260">
        <v>0</v>
      </c>
      <c r="N37" s="1282">
        <v>0</v>
      </c>
      <c r="O37" s="1287">
        <v>1.5</v>
      </c>
      <c r="P37" s="1256">
        <v>100</v>
      </c>
      <c r="Q37" s="909"/>
      <c r="R37" s="169"/>
      <c r="S37" s="169"/>
      <c r="T37" s="169"/>
      <c r="U37" s="169"/>
      <c r="V37" s="169"/>
      <c r="W37" s="1240"/>
      <c r="X37" s="198"/>
      <c r="Y37" s="186"/>
      <c r="Z37" s="1241"/>
      <c r="AA37" s="169"/>
      <c r="AB37" s="1242"/>
      <c r="AC37" s="169"/>
    </row>
    <row r="38" spans="2:29" ht="15.75" customHeight="1">
      <c r="B38" s="1456">
        <v>30</v>
      </c>
      <c r="C38" s="1066" t="s">
        <v>216</v>
      </c>
      <c r="D38" s="1580">
        <v>1</v>
      </c>
      <c r="E38" s="1259">
        <f>'7-11л. РАСКЛАДКА завтрак-обед'!U19</f>
        <v>8.3000000000000001E-3</v>
      </c>
      <c r="F38" s="1264">
        <f>'7-11л. РАСКЛАДКА завтрак-обед'!U44</f>
        <v>2.8400000000000002E-2</v>
      </c>
      <c r="G38" s="1268">
        <f>'7-11л. РАСКЛАДКА завтрак-обед'!U63</f>
        <v>2.7099999999999999E-2</v>
      </c>
      <c r="H38" s="1255">
        <f>'7-11л. РАСКЛАДКА завтрак-обед'!U83</f>
        <v>1.6E-2</v>
      </c>
      <c r="I38" s="1262">
        <f>'7-11л. РАСКЛАДКА завтрак-обед'!U134</f>
        <v>8.3999999999999995E-3</v>
      </c>
      <c r="J38" s="1255">
        <f>'7-11л. РАСКЛАДКА завтрак-обед'!U151</f>
        <v>2.5000000000000001E-2</v>
      </c>
      <c r="K38" s="1262">
        <f>'7-11л. РАСКЛАДКА завтрак-обед'!U179</f>
        <v>2.8000000000000001E-2</v>
      </c>
      <c r="L38" s="1269">
        <f>'7-11л. РАСКЛАДКА завтрак-обед'!U204</f>
        <v>8.6E-3</v>
      </c>
      <c r="M38" s="1264">
        <f>'7-11л. РАСКЛАДКА завтрак-обед'!U234</f>
        <v>8.6E-3</v>
      </c>
      <c r="N38" s="1282">
        <f>'7-11л. РАСКЛАДКА завтрак-обед'!U252</f>
        <v>8.0000000000000002E-3</v>
      </c>
      <c r="O38" s="1287">
        <v>1.66E-2</v>
      </c>
      <c r="P38" s="1270" t="s">
        <v>663</v>
      </c>
      <c r="Q38" s="909"/>
      <c r="R38" s="169"/>
      <c r="S38" s="169"/>
      <c r="T38" s="169"/>
      <c r="U38" s="169"/>
      <c r="V38" s="169"/>
      <c r="W38" s="1240"/>
      <c r="X38" s="198"/>
      <c r="Y38" s="186"/>
      <c r="Z38" s="1241"/>
      <c r="AA38" s="169"/>
      <c r="AB38" s="1242"/>
      <c r="AC38" s="169"/>
    </row>
    <row r="39" spans="2:29" ht="13.5" customHeight="1">
      <c r="B39" s="1456">
        <v>31</v>
      </c>
      <c r="C39" s="1066" t="s">
        <v>72</v>
      </c>
      <c r="D39" s="1580">
        <v>38.5</v>
      </c>
      <c r="E39" s="1271">
        <f>'7-11л. МЕНЮ завтрак-обед '!E82</f>
        <v>39.078800000000001</v>
      </c>
      <c r="F39" s="1267">
        <f>'7-11л. МЕНЮ завтрак-обед '!E108</f>
        <v>40.885099999999994</v>
      </c>
      <c r="G39" s="1267">
        <f>'7-11л. МЕНЮ завтрак-обед '!E138</f>
        <v>44.436</v>
      </c>
      <c r="H39" s="1267">
        <f>'7-11л. МЕНЮ завтрак-обед '!E163</f>
        <v>36.739999999999995</v>
      </c>
      <c r="I39" s="1267">
        <f>'7-11л. МЕНЮ завтрак-обед '!E199</f>
        <v>29.919</v>
      </c>
      <c r="J39" s="1267">
        <f>'7-11л. МЕНЮ завтрак-обед '!E222</f>
        <v>35.031999999999996</v>
      </c>
      <c r="K39" s="1272">
        <f>'7-11л. МЕНЮ завтрак-обед '!E250</f>
        <v>51.243000000000002</v>
      </c>
      <c r="L39" s="1267">
        <f>'7-11л. МЕНЮ завтрак-обед '!E272</f>
        <v>38.684799999999996</v>
      </c>
      <c r="M39" s="1267">
        <f>'7-11л. МЕНЮ завтрак-обед '!E304</f>
        <v>29.934000000000001</v>
      </c>
      <c r="N39" s="1283">
        <f>'7-11л. МЕНЮ завтрак-обед '!E329</f>
        <v>39.040000000000006</v>
      </c>
      <c r="O39" s="1290">
        <v>46.2</v>
      </c>
      <c r="P39" s="1256">
        <v>100</v>
      </c>
      <c r="Q39" s="909"/>
      <c r="R39" s="169"/>
      <c r="S39" s="169"/>
      <c r="T39" s="169"/>
      <c r="U39" s="169"/>
      <c r="V39" s="169"/>
      <c r="W39" s="1240"/>
      <c r="X39" s="198"/>
      <c r="Y39" s="186"/>
      <c r="Z39" s="1241"/>
      <c r="AA39" s="169"/>
      <c r="AB39" s="1242"/>
      <c r="AC39" s="169"/>
    </row>
    <row r="40" spans="2:29" ht="12.75" customHeight="1">
      <c r="B40" s="1456">
        <v>32</v>
      </c>
      <c r="C40" s="1066" t="s">
        <v>73</v>
      </c>
      <c r="D40" s="1580">
        <v>39.5</v>
      </c>
      <c r="E40" s="1273">
        <f>'7-11л. МЕНЮ завтрак-обед '!F82</f>
        <v>45.319599999999994</v>
      </c>
      <c r="F40" s="1267">
        <f>'7-11л. МЕНЮ завтрак-обед '!F108</f>
        <v>38.295900000000003</v>
      </c>
      <c r="G40" s="1267">
        <f>'7-11л. МЕНЮ завтрак-обед '!F138</f>
        <v>48.992000000000012</v>
      </c>
      <c r="H40" s="1267">
        <f>'7-11л. МЕНЮ завтрак-обед '!F163</f>
        <v>44.584999999999994</v>
      </c>
      <c r="I40" s="1267">
        <f>'7-11л. МЕНЮ завтрак-обед '!F199</f>
        <v>29.915999999999997</v>
      </c>
      <c r="J40" s="1267">
        <f>'7-11л. МЕНЮ завтрак-обед '!F222</f>
        <v>49.492000000000012</v>
      </c>
      <c r="K40" s="1267">
        <f>'7-11л. МЕНЮ завтрак-обед '!F250</f>
        <v>41.635999999999996</v>
      </c>
      <c r="L40" s="1267">
        <f>'7-11л. МЕНЮ завтрак-обед '!F272</f>
        <v>28.632000000000001</v>
      </c>
      <c r="M40" s="1267">
        <f>'7-11л. МЕНЮ завтрак-обед '!F304</f>
        <v>27.82</v>
      </c>
      <c r="N40" s="1283">
        <f>'7-11л. МЕНЮ завтрак-обед '!F329</f>
        <v>40.308999999999997</v>
      </c>
      <c r="O40" s="1290">
        <v>47.4</v>
      </c>
      <c r="P40" s="1256">
        <v>100</v>
      </c>
      <c r="Q40" s="909"/>
      <c r="R40" s="169"/>
      <c r="S40" s="169"/>
      <c r="T40" s="169"/>
      <c r="U40" s="169"/>
      <c r="V40" s="169"/>
      <c r="W40" s="1240"/>
      <c r="X40" s="198"/>
      <c r="Y40" s="186"/>
      <c r="Z40" s="1241"/>
      <c r="AA40" s="169"/>
      <c r="AB40" s="1242"/>
      <c r="AC40" s="169"/>
    </row>
    <row r="41" spans="2:29" ht="13.5" customHeight="1">
      <c r="B41" s="1456">
        <v>33</v>
      </c>
      <c r="C41" s="1066" t="s">
        <v>74</v>
      </c>
      <c r="D41" s="1580">
        <v>167.5</v>
      </c>
      <c r="E41" s="1274">
        <f>'7-11л. МЕНЮ завтрак-обед '!G82</f>
        <v>179.90940000000001</v>
      </c>
      <c r="F41" s="1267">
        <f>'7-11л. МЕНЮ завтрак-обед '!G108</f>
        <v>186.06100000000001</v>
      </c>
      <c r="G41" s="1267">
        <f>'7-11л. МЕНЮ завтрак-обед '!G138</f>
        <v>134.60500000000002</v>
      </c>
      <c r="H41" s="1267">
        <f>'7-11л. МЕНЮ завтрак-обед '!G163</f>
        <v>204.58800000000002</v>
      </c>
      <c r="I41" s="1267">
        <f>'7-11л. МЕНЮ завтрак-обед '!G199</f>
        <v>170.56400000000002</v>
      </c>
      <c r="J41" s="1267">
        <f>'7-11л. МЕНЮ завтрак-обед '!G222</f>
        <v>167.84100000000001</v>
      </c>
      <c r="K41" s="1267">
        <f>'7-11л. МЕНЮ завтрак-обед '!G250</f>
        <v>163.27100000000002</v>
      </c>
      <c r="L41" s="1267">
        <f>'7-11л. МЕНЮ завтрак-обед '!G272</f>
        <v>143.44399999999999</v>
      </c>
      <c r="M41" s="1272">
        <f>'7-11л. МЕНЮ завтрак-обед '!G304</f>
        <v>147.25200000000001</v>
      </c>
      <c r="N41" s="1283">
        <f>'7-11л. МЕНЮ завтрак-обед '!G329</f>
        <v>177.46</v>
      </c>
      <c r="O41" s="1290">
        <v>201</v>
      </c>
      <c r="P41" s="1256">
        <v>100</v>
      </c>
      <c r="Q41" s="909"/>
      <c r="R41" s="169"/>
      <c r="S41" s="169"/>
      <c r="T41" s="169"/>
      <c r="U41" s="169"/>
      <c r="V41" s="169"/>
      <c r="W41" s="1240"/>
      <c r="X41" s="198"/>
      <c r="Y41" s="186"/>
      <c r="Z41" s="1241"/>
      <c r="AA41" s="169"/>
      <c r="AB41" s="1242"/>
      <c r="AC41" s="169"/>
    </row>
    <row r="42" spans="2:29" ht="13.5" customHeight="1" thickBot="1">
      <c r="B42" s="1582">
        <v>34</v>
      </c>
      <c r="C42" s="1294" t="s">
        <v>75</v>
      </c>
      <c r="D42" s="1581">
        <v>1175</v>
      </c>
      <c r="E42" s="1275">
        <f>'7-11л. МЕНЮ завтрак-обед '!H82</f>
        <v>1283.8292000000001</v>
      </c>
      <c r="F42" s="1276">
        <f>'7-11л. МЕНЮ завтрак-обед '!H108</f>
        <v>1252.4474999999998</v>
      </c>
      <c r="G42" s="1276">
        <f>'7-11л. МЕНЮ завтрак-обед '!H138</f>
        <v>1157.0920000000001</v>
      </c>
      <c r="H42" s="1276">
        <f>'7-11л. МЕНЮ завтрак-обед '!H163</f>
        <v>1366.5769999999998</v>
      </c>
      <c r="I42" s="1276">
        <f>'7-11л. МЕНЮ завтрак-обед '!H199</f>
        <v>1071.1759999999999</v>
      </c>
      <c r="J42" s="1276">
        <f>'7-11л. МЕНЮ завтрак-обед '!H222</f>
        <v>1256.92</v>
      </c>
      <c r="K42" s="1277">
        <f>'7-11л. МЕНЮ завтрак-обед '!H250</f>
        <v>1232.78</v>
      </c>
      <c r="L42" s="1276">
        <f>'7-11л. МЕНЮ завтрак-обед '!H272</f>
        <v>986.20319999999992</v>
      </c>
      <c r="M42" s="907">
        <f>'7-11л. МЕНЮ завтрак-обед '!H304</f>
        <v>959.12400000000002</v>
      </c>
      <c r="N42" s="1285">
        <f>'7-11л. МЕНЮ завтрак-обед '!H329</f>
        <v>1228.7809999999999</v>
      </c>
      <c r="O42" s="1291">
        <v>1415.4</v>
      </c>
      <c r="P42" s="1278">
        <v>100</v>
      </c>
      <c r="Q42" s="909"/>
      <c r="R42" s="169"/>
      <c r="S42" s="169"/>
      <c r="T42" s="169"/>
      <c r="U42" s="169"/>
      <c r="V42" s="169"/>
      <c r="W42" s="1240"/>
      <c r="X42" s="198"/>
      <c r="Y42" s="186"/>
      <c r="Z42" s="1241"/>
      <c r="AA42" s="169"/>
      <c r="AB42" s="1242"/>
      <c r="AC42" s="169"/>
    </row>
    <row r="43" spans="2:29">
      <c r="Q43" s="909"/>
      <c r="R43" s="169"/>
      <c r="S43" s="169"/>
      <c r="T43" s="169"/>
      <c r="U43" s="169"/>
      <c r="V43" s="169"/>
      <c r="W43" s="1244"/>
      <c r="X43" s="198"/>
      <c r="Y43" s="1245"/>
      <c r="Z43" s="1241"/>
      <c r="AA43" s="169"/>
      <c r="AB43" s="1242"/>
      <c r="AC43" s="169"/>
    </row>
    <row r="44" spans="2:29">
      <c r="B44" t="s">
        <v>618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</row>
    <row r="45" spans="2:29">
      <c r="B45" t="s">
        <v>619</v>
      </c>
      <c r="D45" s="571"/>
      <c r="E45" s="571"/>
      <c r="F45" s="571"/>
      <c r="G45" s="571"/>
      <c r="H45" s="571"/>
      <c r="I45" s="571"/>
      <c r="J45" s="571"/>
      <c r="K45" s="571"/>
      <c r="L45" s="571"/>
      <c r="M45" s="571"/>
      <c r="N45" s="571"/>
      <c r="O45" s="571"/>
      <c r="P45" s="571"/>
    </row>
    <row r="46" spans="2:29">
      <c r="B46" t="s">
        <v>620</v>
      </c>
      <c r="O46" s="571"/>
      <c r="P46" s="571"/>
    </row>
    <row r="47" spans="2:29"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571"/>
    </row>
    <row r="48" spans="2:29">
      <c r="B48" s="1" t="s">
        <v>621</v>
      </c>
    </row>
    <row r="49" spans="2:16">
      <c r="B49" t="s">
        <v>622</v>
      </c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</row>
    <row r="50" spans="2:16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571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5"/>
  <sheetViews>
    <sheetView view="pageBreakPreview" zoomScale="60" workbookViewId="0">
      <selection activeCell="K1" sqref="K1:BH1048576"/>
    </sheetView>
  </sheetViews>
  <sheetFormatPr defaultRowHeight="14.4"/>
  <cols>
    <col min="1" max="1" width="1.5546875" customWidth="1"/>
    <col min="2" max="2" width="9" customWidth="1"/>
    <col min="3" max="3" width="27.33203125" customWidth="1"/>
    <col min="4" max="4" width="9.5546875" style="1" customWidth="1"/>
    <col min="5" max="5" width="9" style="1" customWidth="1"/>
    <col min="6" max="6" width="8.44140625" style="1" customWidth="1"/>
    <col min="7" max="7" width="8.88671875" style="1" customWidth="1"/>
    <col min="8" max="8" width="10.109375" style="1" customWidth="1"/>
    <col min="9" max="9" width="7.6640625" style="1" customWidth="1"/>
    <col min="10" max="10" width="9.33203125" style="1" customWidth="1"/>
  </cols>
  <sheetData>
    <row r="1" spans="2:10" ht="7.5" customHeight="1"/>
    <row r="3" spans="2:10" ht="12.75" customHeight="1"/>
    <row r="4" spans="2:10">
      <c r="C4" s="6" t="s">
        <v>183</v>
      </c>
      <c r="E4"/>
      <c r="F4"/>
      <c r="G4" s="2" t="s">
        <v>329</v>
      </c>
      <c r="J4"/>
    </row>
    <row r="5" spans="2:10">
      <c r="C5" s="1"/>
      <c r="E5"/>
      <c r="F5" s="1" t="s">
        <v>774</v>
      </c>
      <c r="G5"/>
      <c r="J5"/>
    </row>
    <row r="6" spans="2:10">
      <c r="C6" s="1"/>
      <c r="E6"/>
      <c r="F6"/>
      <c r="G6"/>
      <c r="H6"/>
      <c r="I6"/>
      <c r="J6"/>
    </row>
    <row r="7" spans="2:10">
      <c r="C7" s="1"/>
      <c r="E7"/>
      <c r="F7"/>
      <c r="G7"/>
      <c r="I7" s="12"/>
    </row>
    <row r="8" spans="2:10">
      <c r="C8" s="1"/>
      <c r="E8" s="13"/>
      <c r="F8"/>
      <c r="G8"/>
      <c r="H8"/>
      <c r="I8"/>
      <c r="J8"/>
    </row>
    <row r="9" spans="2:10">
      <c r="C9" s="1"/>
      <c r="I9" s="2"/>
      <c r="J9" s="2"/>
    </row>
    <row r="10" spans="2:10">
      <c r="C10" s="1"/>
      <c r="E10"/>
      <c r="F10"/>
      <c r="G10"/>
      <c r="H10"/>
      <c r="I10" s="2"/>
      <c r="J10" s="2"/>
    </row>
    <row r="11" spans="2:10">
      <c r="C11" s="1"/>
      <c r="I11"/>
      <c r="J11"/>
    </row>
    <row r="12" spans="2:10">
      <c r="B12" s="17"/>
      <c r="C12" s="17"/>
      <c r="F12" s="17"/>
      <c r="G12" s="17"/>
      <c r="H12" s="17"/>
      <c r="I12"/>
    </row>
    <row r="13" spans="2:10">
      <c r="D13"/>
      <c r="E13"/>
      <c r="F13"/>
      <c r="G13"/>
      <c r="H13"/>
      <c r="I13"/>
      <c r="J13"/>
    </row>
    <row r="14" spans="2:10">
      <c r="D14"/>
      <c r="E14"/>
      <c r="F14"/>
      <c r="G14"/>
      <c r="H14" s="2"/>
      <c r="I14"/>
      <c r="J14" s="637"/>
    </row>
    <row r="15" spans="2:10" ht="18.75" customHeight="1">
      <c r="D15"/>
      <c r="E15"/>
      <c r="F15"/>
      <c r="G15" s="638"/>
      <c r="H15" s="638"/>
      <c r="I15" s="638"/>
      <c r="J15" s="638"/>
    </row>
    <row r="16" spans="2:10" ht="16.5" customHeight="1">
      <c r="B16" s="91"/>
      <c r="C16" s="242"/>
      <c r="D16"/>
      <c r="E16"/>
      <c r="F16"/>
      <c r="G16"/>
      <c r="H16"/>
      <c r="I16"/>
      <c r="J16" s="637"/>
    </row>
    <row r="17" spans="2:10">
      <c r="B17" s="91"/>
      <c r="C17" s="242"/>
      <c r="D17" s="2"/>
      <c r="E17" s="638"/>
      <c r="F17" s="6"/>
      <c r="G17" s="6"/>
      <c r="H17" s="9"/>
      <c r="I17"/>
      <c r="J17" s="242"/>
    </row>
    <row r="18" spans="2:10">
      <c r="B18" s="91"/>
      <c r="C18" s="639"/>
      <c r="D18" s="2"/>
      <c r="E18" s="2"/>
      <c r="F18" s="9"/>
      <c r="G18"/>
      <c r="H18" s="9"/>
      <c r="I18"/>
      <c r="J18" s="242"/>
    </row>
    <row r="19" spans="2:10" ht="15.75" customHeight="1">
      <c r="B19" s="91"/>
      <c r="C19" s="242"/>
      <c r="D19" s="12" t="s">
        <v>330</v>
      </c>
      <c r="F19" s="638"/>
      <c r="H19"/>
      <c r="I19" s="24"/>
      <c r="J19" s="24"/>
    </row>
    <row r="20" spans="2:10" ht="15.75" customHeight="1">
      <c r="B20" s="91"/>
      <c r="C20" s="242"/>
      <c r="D20"/>
      <c r="E20" s="639"/>
      <c r="F20"/>
      <c r="G20" s="638"/>
      <c r="H20" s="638"/>
      <c r="I20" s="638"/>
      <c r="J20" s="638"/>
    </row>
    <row r="21" spans="2:10" ht="20.25" customHeight="1">
      <c r="C21" s="14" t="s">
        <v>768</v>
      </c>
      <c r="D21" s="242"/>
      <c r="E21" s="2"/>
      <c r="F21" s="6"/>
      <c r="G21" s="6"/>
      <c r="H21" s="156"/>
      <c r="J21" s="241"/>
    </row>
    <row r="22" spans="2:10" ht="15.75" customHeight="1">
      <c r="B22" s="642"/>
      <c r="C22" s="91"/>
      <c r="E22"/>
      <c r="F22"/>
      <c r="G22" s="9"/>
      <c r="H22" s="9"/>
      <c r="I22"/>
      <c r="J22" s="241"/>
    </row>
    <row r="23" spans="2:10" ht="13.5" customHeight="1">
      <c r="B23" s="643"/>
      <c r="C23" s="1396" t="s">
        <v>677</v>
      </c>
      <c r="H23" s="1" t="s">
        <v>775</v>
      </c>
    </row>
    <row r="24" spans="2:10" ht="13.5" customHeight="1">
      <c r="B24" s="645"/>
    </row>
    <row r="25" spans="2:10" ht="12.75" customHeight="1">
      <c r="C25" s="23" t="s">
        <v>517</v>
      </c>
      <c r="E25"/>
      <c r="G25" s="9"/>
      <c r="H25" s="2"/>
      <c r="I25"/>
      <c r="J25" s="241"/>
    </row>
    <row r="26" spans="2:10" ht="13.5" customHeight="1">
      <c r="B26" s="639"/>
      <c r="C26" s="644"/>
      <c r="D26" s="644"/>
      <c r="E26" s="241"/>
      <c r="F26" s="241"/>
      <c r="G26" s="241"/>
      <c r="H26" s="639"/>
      <c r="I26" s="91"/>
      <c r="J26" s="241"/>
    </row>
    <row r="27" spans="2:10" ht="15.75" customHeight="1">
      <c r="B27" s="646"/>
      <c r="C27" s="644"/>
      <c r="D27"/>
      <c r="E27"/>
      <c r="F27"/>
      <c r="G27"/>
      <c r="H27" s="646"/>
      <c r="I27" s="91"/>
      <c r="J27" s="241"/>
    </row>
    <row r="28" spans="2:10" ht="17.25" customHeight="1">
      <c r="C28" s="91"/>
      <c r="D28" s="156" t="s">
        <v>518</v>
      </c>
      <c r="F28"/>
      <c r="H28"/>
      <c r="I28" s="12" t="s">
        <v>331</v>
      </c>
    </row>
    <row r="29" spans="2:10" ht="13.5" customHeight="1">
      <c r="C29" s="91"/>
      <c r="D29" s="242"/>
      <c r="E29"/>
      <c r="F29"/>
      <c r="G29"/>
      <c r="H29"/>
      <c r="I29"/>
      <c r="J29"/>
    </row>
    <row r="30" spans="2:10" ht="15.75" customHeight="1">
      <c r="C30" s="88"/>
      <c r="D30"/>
      <c r="E30"/>
      <c r="F30"/>
      <c r="G30"/>
      <c r="H30"/>
      <c r="I30"/>
      <c r="J30" s="242"/>
    </row>
    <row r="31" spans="2:10" ht="15" customHeight="1">
      <c r="C31" s="649" t="s">
        <v>716</v>
      </c>
      <c r="D31"/>
      <c r="E31"/>
      <c r="F31" s="26"/>
      <c r="G31" s="648"/>
      <c r="H31"/>
      <c r="I31" s="26"/>
      <c r="J31" s="26"/>
    </row>
    <row r="32" spans="2:10" ht="13.5" customHeight="1">
      <c r="C32" s="1"/>
      <c r="E32"/>
      <c r="G32"/>
      <c r="H32"/>
      <c r="I32"/>
      <c r="J32"/>
    </row>
    <row r="33" spans="2:10" ht="14.25" customHeight="1">
      <c r="D33"/>
      <c r="E33"/>
      <c r="F33"/>
      <c r="G33"/>
      <c r="H33"/>
      <c r="I33"/>
      <c r="J33"/>
    </row>
    <row r="34" spans="2:10" ht="12.75" customHeight="1">
      <c r="D34"/>
      <c r="E34"/>
      <c r="F34"/>
      <c r="G34"/>
      <c r="H34"/>
      <c r="I34"/>
      <c r="J34"/>
    </row>
    <row r="35" spans="2:10" ht="16.5" customHeight="1">
      <c r="B35" s="652"/>
      <c r="C35" s="653"/>
      <c r="D35" s="654"/>
      <c r="E35" s="655"/>
      <c r="F35" s="51"/>
      <c r="G35" s="51"/>
      <c r="H35" s="51"/>
      <c r="I35" s="51"/>
      <c r="J35" s="51"/>
    </row>
    <row r="36" spans="2:10" ht="15" customHeight="1">
      <c r="B36" s="656"/>
      <c r="C36" s="656"/>
      <c r="D36" s="656"/>
      <c r="E36" s="657"/>
      <c r="F36" s="656"/>
      <c r="G36" s="656"/>
      <c r="H36" s="656"/>
      <c r="I36" s="656"/>
      <c r="J36" s="656"/>
    </row>
    <row r="37" spans="2:10" ht="16.5" customHeight="1">
      <c r="B37" s="647"/>
      <c r="C37" s="647"/>
      <c r="D37" s="650"/>
      <c r="E37" s="658"/>
      <c r="F37" s="647"/>
      <c r="G37" s="640"/>
      <c r="H37" s="640"/>
      <c r="I37" s="640"/>
      <c r="J37" s="640"/>
    </row>
    <row r="38" spans="2:10" ht="13.5" customHeight="1">
      <c r="B38" s="659"/>
      <c r="C38" s="659"/>
      <c r="D38" s="659"/>
      <c r="E38" s="660"/>
      <c r="F38" s="659"/>
      <c r="G38" s="659"/>
      <c r="H38" s="661"/>
      <c r="I38" s="659"/>
      <c r="J38" s="661"/>
    </row>
    <row r="39" spans="2:10" ht="17.25" customHeight="1">
      <c r="D39"/>
      <c r="E39"/>
      <c r="F39"/>
      <c r="G39"/>
      <c r="H39"/>
      <c r="I39"/>
      <c r="J39"/>
    </row>
    <row r="40" spans="2:10" ht="13.5" customHeight="1">
      <c r="D40"/>
      <c r="E40"/>
      <c r="F40"/>
      <c r="G40"/>
      <c r="H40"/>
      <c r="I40"/>
      <c r="J40"/>
    </row>
    <row r="41" spans="2:10" ht="15" customHeight="1">
      <c r="D41"/>
      <c r="E41" s="243"/>
      <c r="F41"/>
      <c r="G41"/>
      <c r="H41"/>
      <c r="I41"/>
      <c r="J41"/>
    </row>
    <row r="42" spans="2:10" ht="12" customHeight="1">
      <c r="B42" s="651"/>
      <c r="D42"/>
      <c r="E42"/>
      <c r="F42"/>
      <c r="G42"/>
      <c r="H42"/>
      <c r="I42"/>
      <c r="J42"/>
    </row>
    <row r="43" spans="2:10" ht="12" customHeight="1">
      <c r="D43" s="662"/>
      <c r="E43"/>
      <c r="F43"/>
      <c r="G43"/>
      <c r="H43"/>
      <c r="I43"/>
      <c r="J43"/>
    </row>
    <row r="44" spans="2:10" ht="15" customHeight="1">
      <c r="B44" s="663"/>
      <c r="C44" s="91"/>
      <c r="D44" s="242"/>
      <c r="E44"/>
      <c r="F44"/>
      <c r="G44" s="242"/>
      <c r="H44" s="242"/>
      <c r="I44" s="242"/>
      <c r="J44" s="242"/>
    </row>
    <row r="45" spans="2:10" ht="16.5" customHeight="1">
      <c r="B45" s="639"/>
      <c r="C45" s="91"/>
      <c r="D45" s="242"/>
      <c r="E45"/>
      <c r="F45"/>
      <c r="G45" s="242"/>
      <c r="H45" s="242"/>
      <c r="I45" s="242"/>
      <c r="J45" s="242"/>
    </row>
    <row r="46" spans="2:10" ht="16.5" customHeight="1">
      <c r="B46" s="639"/>
      <c r="C46" s="1" t="s">
        <v>480</v>
      </c>
      <c r="D46"/>
      <c r="E46"/>
      <c r="F46"/>
      <c r="G46" t="s">
        <v>217</v>
      </c>
      <c r="H46"/>
      <c r="I46"/>
      <c r="J46" t="s">
        <v>332</v>
      </c>
    </row>
    <row r="47" spans="2:10" ht="15.75" customHeight="1"/>
    <row r="48" spans="2:10" ht="12.75" customHeight="1"/>
    <row r="49" spans="1:10" ht="15" customHeight="1"/>
    <row r="50" spans="1:10" ht="16.5" customHeight="1"/>
    <row r="51" spans="1:10" ht="15" customHeight="1"/>
    <row r="52" spans="1:10" ht="15.75" customHeight="1"/>
    <row r="53" spans="1:10" ht="14.25" customHeight="1"/>
    <row r="54" spans="1:10" ht="15" customHeight="1"/>
    <row r="55" spans="1:10" ht="18" customHeight="1"/>
    <row r="56" spans="1:10" ht="15" customHeight="1"/>
    <row r="57" spans="1:10" ht="12.75" customHeight="1"/>
    <row r="58" spans="1:10" ht="12.75" customHeight="1">
      <c r="D58" s="12" t="s">
        <v>520</v>
      </c>
      <c r="E58"/>
      <c r="F58"/>
      <c r="G58" s="21"/>
      <c r="H58"/>
      <c r="I58"/>
      <c r="J58"/>
    </row>
    <row r="59" spans="1:10" ht="15.75" customHeight="1">
      <c r="C59" s="1320" t="s">
        <v>769</v>
      </c>
      <c r="D59" s="23"/>
      <c r="E59"/>
      <c r="F59"/>
      <c r="G59" s="23"/>
      <c r="H59" s="23"/>
      <c r="I59" s="24"/>
      <c r="J59" s="30"/>
    </row>
    <row r="60" spans="1:10" ht="14.25" customHeight="1">
      <c r="B60" s="23"/>
      <c r="C60" s="23"/>
      <c r="D60" s="1396"/>
      <c r="E60" s="1397" t="s">
        <v>1</v>
      </c>
      <c r="F60"/>
      <c r="G60"/>
      <c r="H60"/>
      <c r="I60"/>
      <c r="J60" s="1398">
        <v>0.5</v>
      </c>
    </row>
    <row r="61" spans="1:10" ht="15" customHeight="1" thickBot="1">
      <c r="B61" s="24" t="s">
        <v>715</v>
      </c>
      <c r="C61" s="24"/>
      <c r="D61"/>
      <c r="E61"/>
      <c r="F61" s="26" t="s">
        <v>0</v>
      </c>
      <c r="G61"/>
      <c r="H61" s="641" t="s">
        <v>522</v>
      </c>
      <c r="I61"/>
      <c r="J61" s="641"/>
    </row>
    <row r="62" spans="1:10" ht="18" customHeight="1" thickBot="1">
      <c r="A62" s="74"/>
      <c r="B62" s="1348" t="s">
        <v>481</v>
      </c>
      <c r="C62" s="116"/>
      <c r="D62" s="1349" t="s">
        <v>482</v>
      </c>
      <c r="E62" s="743" t="s">
        <v>483</v>
      </c>
      <c r="F62" s="743"/>
      <c r="G62" s="743"/>
      <c r="H62" s="1350" t="s">
        <v>484</v>
      </c>
      <c r="I62" s="1351" t="s">
        <v>485</v>
      </c>
      <c r="J62" s="1352" t="s">
        <v>486</v>
      </c>
    </row>
    <row r="63" spans="1:10">
      <c r="B63" s="1353" t="s">
        <v>487</v>
      </c>
      <c r="C63" s="1322" t="s">
        <v>488</v>
      </c>
      <c r="D63" s="1354" t="s">
        <v>489</v>
      </c>
      <c r="E63" s="1355" t="s">
        <v>490</v>
      </c>
      <c r="F63" s="1355" t="s">
        <v>73</v>
      </c>
      <c r="G63" s="1355" t="s">
        <v>74</v>
      </c>
      <c r="H63" s="1356" t="s">
        <v>491</v>
      </c>
      <c r="I63" s="1325" t="s">
        <v>492</v>
      </c>
      <c r="J63" s="1326" t="s">
        <v>493</v>
      </c>
    </row>
    <row r="64" spans="1:10" ht="15" customHeight="1" thickBot="1">
      <c r="B64" s="1399"/>
      <c r="C64" s="1327"/>
      <c r="D64" s="1400"/>
      <c r="E64" s="1357" t="s">
        <v>6</v>
      </c>
      <c r="F64" s="1357" t="s">
        <v>7</v>
      </c>
      <c r="G64" s="1357" t="s">
        <v>8</v>
      </c>
      <c r="H64" s="1328" t="s">
        <v>494</v>
      </c>
      <c r="I64" s="1329" t="s">
        <v>495</v>
      </c>
      <c r="J64" s="1330" t="s">
        <v>496</v>
      </c>
    </row>
    <row r="65" spans="2:10" ht="14.25" customHeight="1">
      <c r="B65" s="116"/>
      <c r="C65" s="274" t="s">
        <v>346</v>
      </c>
      <c r="D65" s="1401"/>
      <c r="E65" s="1402"/>
      <c r="F65" s="1403"/>
      <c r="G65" s="1403"/>
      <c r="H65" s="1404"/>
      <c r="I65" s="1372"/>
      <c r="J65" s="1405"/>
    </row>
    <row r="66" spans="2:10" ht="12.75" customHeight="1">
      <c r="B66" s="1324" t="s">
        <v>497</v>
      </c>
      <c r="C66" s="440" t="s">
        <v>624</v>
      </c>
      <c r="D66" s="1413">
        <v>200</v>
      </c>
      <c r="E66" s="373">
        <v>5.819</v>
      </c>
      <c r="F66" s="374">
        <v>10.210000000000001</v>
      </c>
      <c r="G66" s="374">
        <v>30.838000000000001</v>
      </c>
      <c r="H66" s="291">
        <f>G66*4+F66*9+E66*4</f>
        <v>238.51800000000003</v>
      </c>
      <c r="I66" s="378">
        <v>1</v>
      </c>
      <c r="J66" s="1408" t="s">
        <v>411</v>
      </c>
    </row>
    <row r="67" spans="2:10" ht="15.75" customHeight="1">
      <c r="B67" s="1336" t="s">
        <v>498</v>
      </c>
      <c r="C67" s="1412" t="s">
        <v>188</v>
      </c>
      <c r="D67" s="1413">
        <v>200</v>
      </c>
      <c r="E67" s="239">
        <v>3.6</v>
      </c>
      <c r="F67" s="240">
        <v>2.67</v>
      </c>
      <c r="G67" s="240">
        <v>19.600000000000001</v>
      </c>
      <c r="H67" s="238">
        <f>G67*4+F67*9+E67*4</f>
        <v>116.83000000000001</v>
      </c>
      <c r="I67" s="1370">
        <v>48</v>
      </c>
      <c r="J67" s="1345" t="s">
        <v>189</v>
      </c>
    </row>
    <row r="68" spans="2:10" ht="13.5" customHeight="1">
      <c r="B68" s="1338" t="s">
        <v>16</v>
      </c>
      <c r="C68" s="1432" t="s">
        <v>231</v>
      </c>
      <c r="D68" s="1433">
        <v>60</v>
      </c>
      <c r="E68" s="679">
        <v>6.39</v>
      </c>
      <c r="F68" s="677">
        <v>8.31</v>
      </c>
      <c r="G68" s="677">
        <v>17.8</v>
      </c>
      <c r="H68" s="411">
        <f t="shared" ref="H68" si="0">G68*4+F68*9+E68*4</f>
        <v>171.55</v>
      </c>
      <c r="I68" s="1341">
        <v>41</v>
      </c>
      <c r="J68" s="1366" t="s">
        <v>233</v>
      </c>
    </row>
    <row r="69" spans="2:10" ht="13.5" customHeight="1">
      <c r="B69" s="1343" t="s">
        <v>500</v>
      </c>
      <c r="C69" s="1412" t="s">
        <v>11</v>
      </c>
      <c r="D69" s="1413">
        <v>30</v>
      </c>
      <c r="E69" s="289">
        <v>1.53</v>
      </c>
      <c r="F69" s="290">
        <v>0.255</v>
      </c>
      <c r="G69" s="290">
        <v>15.276999999999999</v>
      </c>
      <c r="H69" s="291">
        <f>G69*4+F69*9+E69*4</f>
        <v>69.522999999999996</v>
      </c>
      <c r="I69" s="1365">
        <v>44</v>
      </c>
      <c r="J69" s="1342" t="s">
        <v>10</v>
      </c>
    </row>
    <row r="70" spans="2:10">
      <c r="B70" s="1343"/>
      <c r="C70" s="1113" t="s">
        <v>15</v>
      </c>
      <c r="D70" s="1409">
        <v>30</v>
      </c>
      <c r="E70" s="958">
        <v>1.6950000000000001</v>
      </c>
      <c r="F70" s="689">
        <v>0.36</v>
      </c>
      <c r="G70" s="689">
        <v>13.555</v>
      </c>
      <c r="H70" s="667">
        <f>G70*4+F70*9+E70*4</f>
        <v>64.239999999999995</v>
      </c>
      <c r="I70" s="1371">
        <v>43</v>
      </c>
      <c r="J70" s="1342" t="s">
        <v>10</v>
      </c>
    </row>
    <row r="71" spans="2:10" ht="15" thickBot="1">
      <c r="B71" s="102"/>
      <c r="C71" s="1414" t="s">
        <v>560</v>
      </c>
      <c r="D71" s="1415">
        <v>90</v>
      </c>
      <c r="E71" s="958">
        <v>0.36</v>
      </c>
      <c r="F71" s="688">
        <v>0.36</v>
      </c>
      <c r="G71" s="689">
        <v>8.82</v>
      </c>
      <c r="H71" s="1331">
        <f t="shared" ref="H71" si="1">G71*4+F71*9+E71*4</f>
        <v>39.96</v>
      </c>
      <c r="I71" s="1692">
        <v>46</v>
      </c>
      <c r="J71" s="1361" t="s">
        <v>544</v>
      </c>
    </row>
    <row r="72" spans="2:10">
      <c r="B72" s="1416" t="s">
        <v>674</v>
      </c>
      <c r="D72" s="242"/>
      <c r="E72" s="1417">
        <f>SUM(E66:E71)</f>
        <v>19.394000000000002</v>
      </c>
      <c r="F72" s="1418">
        <f>SUM(F66:F71)</f>
        <v>22.164999999999999</v>
      </c>
      <c r="G72" s="1419">
        <f>SUM(G66:G71)</f>
        <v>105.88999999999999</v>
      </c>
      <c r="H72" s="1420">
        <f>SUM(H66:H71)</f>
        <v>700.62100000000021</v>
      </c>
      <c r="I72" s="1421" t="s">
        <v>501</v>
      </c>
      <c r="J72" s="1346"/>
    </row>
    <row r="73" spans="2:10" ht="15" thickBot="1">
      <c r="B73" s="102"/>
      <c r="E73" s="1422"/>
      <c r="F73" s="1423"/>
      <c r="G73" s="1424"/>
      <c r="H73" s="1425"/>
      <c r="I73" s="1426" t="s">
        <v>664</v>
      </c>
      <c r="J73" s="1347">
        <f>D67+D68+D69+D70+D66+D71</f>
        <v>610</v>
      </c>
    </row>
    <row r="74" spans="2:10">
      <c r="B74" s="102"/>
      <c r="C74" s="274" t="s">
        <v>234</v>
      </c>
      <c r="D74" s="116"/>
      <c r="E74" s="66"/>
      <c r="F74" s="1427"/>
      <c r="G74" s="1427"/>
      <c r="H74" s="1428"/>
      <c r="I74" s="1429"/>
      <c r="J74" s="1429"/>
    </row>
    <row r="75" spans="2:10" ht="12.75" customHeight="1">
      <c r="B75" s="102"/>
      <c r="C75" s="1406" t="s">
        <v>760</v>
      </c>
      <c r="D75" s="1413">
        <v>250</v>
      </c>
      <c r="E75" s="958">
        <v>2.875</v>
      </c>
      <c r="F75" s="689">
        <v>5.0599999999999996</v>
      </c>
      <c r="G75" s="689">
        <v>15.163</v>
      </c>
      <c r="H75" s="291">
        <f>G75*4+F75*9+E75*4</f>
        <v>117.69200000000001</v>
      </c>
      <c r="I75" s="378">
        <v>5</v>
      </c>
      <c r="J75" s="1408" t="s">
        <v>193</v>
      </c>
    </row>
    <row r="76" spans="2:10" ht="13.5" customHeight="1">
      <c r="B76" s="102"/>
      <c r="C76" s="1113" t="s">
        <v>523</v>
      </c>
      <c r="D76" s="1409" t="s">
        <v>626</v>
      </c>
      <c r="E76" s="664">
        <v>3.274</v>
      </c>
      <c r="F76" s="665">
        <v>3.4710000000000001</v>
      </c>
      <c r="G76" s="666">
        <v>14.846</v>
      </c>
      <c r="H76" s="667">
        <f t="shared" ref="H76" si="2">G76*4+F76*9+E76*4</f>
        <v>103.71900000000001</v>
      </c>
      <c r="I76" s="1370">
        <v>29</v>
      </c>
      <c r="J76" s="1345" t="s">
        <v>334</v>
      </c>
    </row>
    <row r="77" spans="2:10" ht="13.5" customHeight="1">
      <c r="B77" s="102"/>
      <c r="C77" s="1410" t="s">
        <v>746</v>
      </c>
      <c r="D77" s="1660"/>
      <c r="E77" s="670">
        <v>2.5910000000000002</v>
      </c>
      <c r="F77" s="671">
        <v>2.2128000000000001</v>
      </c>
      <c r="G77" s="672">
        <v>4.93</v>
      </c>
      <c r="H77" s="673">
        <f>G77*4+F77*9+E77*4</f>
        <v>49.999200000000002</v>
      </c>
      <c r="I77" s="1371"/>
      <c r="J77" s="1335" t="s">
        <v>327</v>
      </c>
    </row>
    <row r="78" spans="2:10">
      <c r="B78" s="102"/>
      <c r="C78" s="742" t="s">
        <v>267</v>
      </c>
      <c r="D78" s="1433" t="s">
        <v>702</v>
      </c>
      <c r="E78" s="675">
        <v>11.763999999999999</v>
      </c>
      <c r="F78" s="671">
        <v>16.591000000000001</v>
      </c>
      <c r="G78" s="671">
        <v>10.242000000000001</v>
      </c>
      <c r="H78" s="673">
        <f t="shared" ref="H78:H79" si="3">G78*4+F78*9+E78*4</f>
        <v>237.34300000000002</v>
      </c>
      <c r="I78" s="1371">
        <v>14</v>
      </c>
      <c r="J78" s="1337" t="s">
        <v>266</v>
      </c>
    </row>
    <row r="79" spans="2:10" ht="13.5" customHeight="1">
      <c r="B79" s="102"/>
      <c r="C79" s="1412" t="s">
        <v>229</v>
      </c>
      <c r="D79" s="1413">
        <v>200</v>
      </c>
      <c r="E79" s="373">
        <v>1</v>
      </c>
      <c r="F79" s="677">
        <v>0</v>
      </c>
      <c r="G79" s="677">
        <v>20.92</v>
      </c>
      <c r="H79" s="411">
        <f t="shared" si="3"/>
        <v>87.68</v>
      </c>
      <c r="I79" s="1371">
        <v>50</v>
      </c>
      <c r="J79" s="1342" t="s">
        <v>9</v>
      </c>
    </row>
    <row r="80" spans="2:10" ht="16.5" customHeight="1">
      <c r="B80" s="102"/>
      <c r="C80" s="1412" t="s">
        <v>11</v>
      </c>
      <c r="D80" s="1413">
        <v>50</v>
      </c>
      <c r="E80" s="679">
        <v>2.5499999999999998</v>
      </c>
      <c r="F80" s="290">
        <v>0.42499999999999999</v>
      </c>
      <c r="G80" s="290">
        <v>25.462</v>
      </c>
      <c r="H80" s="291">
        <f>G80*4+F80*9+E80*4</f>
        <v>115.873</v>
      </c>
      <c r="I80" s="1365">
        <v>44</v>
      </c>
      <c r="J80" s="1342" t="s">
        <v>10</v>
      </c>
    </row>
    <row r="81" spans="2:10" ht="15" thickBot="1">
      <c r="B81" s="104"/>
      <c r="C81" s="1113" t="s">
        <v>12</v>
      </c>
      <c r="D81" s="1415">
        <v>30</v>
      </c>
      <c r="E81" s="958">
        <v>1.6950000000000001</v>
      </c>
      <c r="F81" s="689">
        <v>0.36</v>
      </c>
      <c r="G81" s="689">
        <v>13.555</v>
      </c>
      <c r="H81" s="667">
        <f>G81*4+F81*9+E81*4</f>
        <v>64.239999999999995</v>
      </c>
      <c r="I81" s="1371">
        <v>43</v>
      </c>
      <c r="J81" s="1342" t="s">
        <v>10</v>
      </c>
    </row>
    <row r="82" spans="2:10" ht="15" thickBot="1">
      <c r="B82" s="1435" t="s">
        <v>525</v>
      </c>
      <c r="C82" s="42"/>
      <c r="D82" s="56"/>
      <c r="E82" s="1436">
        <f>SUM(E75:E81)</f>
        <v>25.748999999999999</v>
      </c>
      <c r="F82" s="1418">
        <f>SUM(F75:F81)</f>
        <v>28.119800000000001</v>
      </c>
      <c r="G82" s="1437">
        <f>SUM(G75:G81)</f>
        <v>105.11799999999999</v>
      </c>
      <c r="H82" s="1438">
        <f>SUM(H75:H81)</f>
        <v>776.54620000000011</v>
      </c>
      <c r="I82" s="1439" t="s">
        <v>501</v>
      </c>
      <c r="J82" s="1346"/>
    </row>
    <row r="83" spans="2:10" ht="15" thickBot="1">
      <c r="B83" s="41"/>
      <c r="C83" s="42" t="s">
        <v>675</v>
      </c>
      <c r="D83" s="43"/>
      <c r="E83" s="237">
        <f>E72+E82</f>
        <v>45.143000000000001</v>
      </c>
      <c r="F83" s="413">
        <f t="shared" ref="F83:H83" si="4">F72+F82</f>
        <v>50.284800000000004</v>
      </c>
      <c r="G83" s="413">
        <f>G72+G82</f>
        <v>211.00799999999998</v>
      </c>
      <c r="H83" s="414">
        <f t="shared" si="4"/>
        <v>1477.1672000000003</v>
      </c>
      <c r="I83" s="1440" t="s">
        <v>502</v>
      </c>
      <c r="J83" s="1323">
        <f>D75+D79+D80+D81+90+90+110+10</f>
        <v>830</v>
      </c>
    </row>
    <row r="84" spans="2:10" ht="12" customHeight="1" thickBot="1">
      <c r="B84" s="45"/>
      <c r="C84" s="46" t="s">
        <v>14</v>
      </c>
      <c r="D84" s="47"/>
      <c r="E84" s="415">
        <v>45</v>
      </c>
      <c r="F84" s="416">
        <v>46</v>
      </c>
      <c r="G84" s="701">
        <v>191.5</v>
      </c>
      <c r="H84" s="1662">
        <v>1360</v>
      </c>
      <c r="I84" s="1426" t="s">
        <v>665</v>
      </c>
      <c r="J84" s="1382"/>
    </row>
    <row r="85" spans="2:10" ht="16.5" customHeight="1" thickBot="1"/>
    <row r="86" spans="2:10" ht="15" customHeight="1" thickBot="1">
      <c r="B86" s="1348" t="s">
        <v>481</v>
      </c>
      <c r="C86" s="116"/>
      <c r="D86" s="1349" t="s">
        <v>482</v>
      </c>
      <c r="E86" s="743" t="s">
        <v>483</v>
      </c>
      <c r="F86" s="743"/>
      <c r="G86" s="743"/>
      <c r="H86" s="1350" t="s">
        <v>484</v>
      </c>
      <c r="I86" s="1351" t="s">
        <v>485</v>
      </c>
      <c r="J86" s="1352" t="s">
        <v>486</v>
      </c>
    </row>
    <row r="87" spans="2:10" ht="13.5" customHeight="1">
      <c r="B87" s="1353" t="s">
        <v>487</v>
      </c>
      <c r="C87" s="1322" t="s">
        <v>488</v>
      </c>
      <c r="D87" s="1354" t="s">
        <v>489</v>
      </c>
      <c r="E87" s="1355" t="s">
        <v>490</v>
      </c>
      <c r="F87" s="1355" t="s">
        <v>73</v>
      </c>
      <c r="G87" s="1355" t="s">
        <v>74</v>
      </c>
      <c r="H87" s="1356" t="s">
        <v>491</v>
      </c>
      <c r="I87" s="1325" t="s">
        <v>492</v>
      </c>
      <c r="J87" s="1326" t="s">
        <v>493</v>
      </c>
    </row>
    <row r="88" spans="2:10" ht="12.75" customHeight="1" thickBot="1">
      <c r="B88" s="1399"/>
      <c r="C88" s="1327"/>
      <c r="D88" s="1400"/>
      <c r="E88" s="1357" t="s">
        <v>6</v>
      </c>
      <c r="F88" s="1357" t="s">
        <v>7</v>
      </c>
      <c r="G88" s="1357" t="s">
        <v>8</v>
      </c>
      <c r="H88" s="1328" t="s">
        <v>494</v>
      </c>
      <c r="I88" s="1329" t="s">
        <v>495</v>
      </c>
      <c r="J88" s="1330" t="s">
        <v>496</v>
      </c>
    </row>
    <row r="89" spans="2:10" ht="13.5" customHeight="1">
      <c r="B89" s="116"/>
      <c r="C89" s="1459" t="s">
        <v>346</v>
      </c>
      <c r="D89" s="1401"/>
      <c r="E89" s="1402"/>
      <c r="F89" s="1403"/>
      <c r="G89" s="1403"/>
      <c r="H89" s="1404"/>
      <c r="I89" s="1448"/>
      <c r="J89" s="1405"/>
    </row>
    <row r="90" spans="2:10" ht="11.25" customHeight="1">
      <c r="B90" s="1324" t="s">
        <v>497</v>
      </c>
      <c r="C90" s="1367" t="s">
        <v>532</v>
      </c>
      <c r="D90" s="1409" t="s">
        <v>397</v>
      </c>
      <c r="E90" s="289">
        <v>10.391999999999999</v>
      </c>
      <c r="F90" s="290">
        <v>12.315</v>
      </c>
      <c r="G90" s="290">
        <v>11.598000000000001</v>
      </c>
      <c r="H90" s="411">
        <f>G90*4+F90*9+E90*4</f>
        <v>198.79500000000002</v>
      </c>
      <c r="I90" s="1332">
        <v>27</v>
      </c>
      <c r="J90" s="1669" t="s">
        <v>24</v>
      </c>
    </row>
    <row r="91" spans="2:10" ht="14.25" customHeight="1">
      <c r="B91" s="1336" t="s">
        <v>498</v>
      </c>
      <c r="C91" s="1864" t="s">
        <v>666</v>
      </c>
      <c r="D91" s="1446" t="s">
        <v>626</v>
      </c>
      <c r="E91" s="957">
        <v>3.4750000000000001</v>
      </c>
      <c r="F91" s="689">
        <v>4.5049999999999999</v>
      </c>
      <c r="G91" s="957">
        <v>22.533999999999999</v>
      </c>
      <c r="H91" s="1331">
        <f t="shared" ref="H91:H93" si="5">G91*4+F91*9+E91*4</f>
        <v>144.58099999999999</v>
      </c>
      <c r="I91" s="1332">
        <v>31</v>
      </c>
      <c r="J91" s="1345" t="s">
        <v>354</v>
      </c>
    </row>
    <row r="92" spans="2:10" ht="14.25" customHeight="1">
      <c r="B92" s="1338" t="s">
        <v>16</v>
      </c>
      <c r="C92" s="1333" t="s">
        <v>667</v>
      </c>
      <c r="D92" s="1667"/>
      <c r="E92" s="670">
        <v>2.786</v>
      </c>
      <c r="F92" s="671">
        <v>3.1970000000000001</v>
      </c>
      <c r="G92" s="672">
        <v>4.87</v>
      </c>
      <c r="H92" s="673">
        <f t="shared" si="5"/>
        <v>59.396999999999998</v>
      </c>
      <c r="I92" s="1672"/>
      <c r="J92" s="1335" t="s">
        <v>144</v>
      </c>
    </row>
    <row r="93" spans="2:10" ht="15" customHeight="1">
      <c r="B93" s="1343" t="s">
        <v>503</v>
      </c>
      <c r="C93" s="1460" t="s">
        <v>545</v>
      </c>
      <c r="D93" s="1668">
        <v>200</v>
      </c>
      <c r="E93" s="959">
        <v>0.14499999999999999</v>
      </c>
      <c r="F93" s="671">
        <v>2.3E-2</v>
      </c>
      <c r="G93" s="671">
        <v>16.89</v>
      </c>
      <c r="H93" s="1334">
        <f t="shared" si="5"/>
        <v>68.346999999999994</v>
      </c>
      <c r="I93" s="1672">
        <v>52</v>
      </c>
      <c r="J93" s="1342" t="s">
        <v>546</v>
      </c>
    </row>
    <row r="94" spans="2:10" ht="17.25" customHeight="1">
      <c r="B94" s="1343"/>
      <c r="C94" s="1339" t="s">
        <v>11</v>
      </c>
      <c r="D94" s="1413">
        <v>50</v>
      </c>
      <c r="E94" s="679">
        <v>2.5499999999999998</v>
      </c>
      <c r="F94" s="290">
        <v>0.42499999999999999</v>
      </c>
      <c r="G94" s="290">
        <v>25.462</v>
      </c>
      <c r="H94" s="291">
        <f>G94*4+F94*9+E94*4</f>
        <v>115.873</v>
      </c>
      <c r="I94" s="1365">
        <v>44</v>
      </c>
      <c r="J94" s="1342" t="s">
        <v>10</v>
      </c>
    </row>
    <row r="95" spans="2:10" ht="12" customHeight="1" thickBot="1">
      <c r="B95" s="102"/>
      <c r="C95" s="1344" t="s">
        <v>15</v>
      </c>
      <c r="D95" s="1415">
        <v>30</v>
      </c>
      <c r="E95" s="958">
        <v>1.6950000000000001</v>
      </c>
      <c r="F95" s="689">
        <v>0.36</v>
      </c>
      <c r="G95" s="689">
        <v>13.555</v>
      </c>
      <c r="H95" s="667">
        <f>G95*4+F95*9+E95*4</f>
        <v>64.239999999999995</v>
      </c>
      <c r="I95" s="1371">
        <v>43</v>
      </c>
      <c r="J95" s="1342" t="s">
        <v>10</v>
      </c>
    </row>
    <row r="96" spans="2:10" ht="17.25" customHeight="1">
      <c r="B96" s="1416" t="s">
        <v>674</v>
      </c>
      <c r="D96" s="242"/>
      <c r="E96" s="1417">
        <f>SUM(E90:E95)</f>
        <v>21.042999999999999</v>
      </c>
      <c r="F96" s="1418">
        <f>SUM(F90:F95)</f>
        <v>20.824999999999999</v>
      </c>
      <c r="G96" s="1419">
        <f>SUM(G90:G95)</f>
        <v>94.908999999999992</v>
      </c>
      <c r="H96" s="1420">
        <f>SUM(H90:H95)</f>
        <v>651.23299999999995</v>
      </c>
      <c r="I96" s="1421" t="s">
        <v>501</v>
      </c>
      <c r="J96" s="1346"/>
    </row>
    <row r="97" spans="2:10" ht="14.25" customHeight="1" thickBot="1">
      <c r="B97" s="102"/>
      <c r="E97" s="1422"/>
      <c r="F97" s="1423"/>
      <c r="G97" s="1424"/>
      <c r="H97" s="1425"/>
      <c r="I97" s="1426" t="s">
        <v>664</v>
      </c>
      <c r="J97" s="1347">
        <f>D93+D94+D95+120+90+90</f>
        <v>580</v>
      </c>
    </row>
    <row r="98" spans="2:10" ht="14.25" customHeight="1">
      <c r="B98" s="102"/>
      <c r="C98" s="274" t="s">
        <v>234</v>
      </c>
      <c r="D98" s="116"/>
      <c r="E98" s="66"/>
      <c r="F98" s="1427"/>
      <c r="G98" s="1427"/>
      <c r="H98" s="1427"/>
      <c r="I98" s="1429"/>
      <c r="J98" s="1429"/>
    </row>
    <row r="99" spans="2:10" ht="13.5" customHeight="1">
      <c r="B99" s="102"/>
      <c r="C99" s="1676" t="s">
        <v>275</v>
      </c>
      <c r="D99" s="1668">
        <v>250</v>
      </c>
      <c r="E99" s="373">
        <v>4.4880000000000004</v>
      </c>
      <c r="F99" s="677">
        <v>5.9880000000000004</v>
      </c>
      <c r="G99" s="677">
        <v>12.72</v>
      </c>
      <c r="H99" s="411">
        <f>G99*4+F99*9+E99*4</f>
        <v>122.724</v>
      </c>
      <c r="I99" s="1442">
        <v>6</v>
      </c>
      <c r="J99" s="1335" t="s">
        <v>731</v>
      </c>
    </row>
    <row r="100" spans="2:10" ht="15" customHeight="1">
      <c r="B100" s="102"/>
      <c r="C100" s="1412" t="s">
        <v>281</v>
      </c>
      <c r="D100" s="1413">
        <v>120</v>
      </c>
      <c r="E100" s="895">
        <v>10.859</v>
      </c>
      <c r="F100" s="683">
        <v>9.9309999999999992</v>
      </c>
      <c r="G100" s="691">
        <v>10.285</v>
      </c>
      <c r="H100" s="411">
        <f>G100*4+F100*9+E100*4</f>
        <v>173.95500000000001</v>
      </c>
      <c r="I100" s="1444">
        <v>25</v>
      </c>
      <c r="J100" s="1342" t="s">
        <v>280</v>
      </c>
    </row>
    <row r="101" spans="2:10" ht="15" customHeight="1">
      <c r="B101" s="102"/>
      <c r="C101" s="1677" t="s">
        <v>672</v>
      </c>
      <c r="D101" s="1409" t="s">
        <v>704</v>
      </c>
      <c r="E101" s="664">
        <v>2.8780000000000001</v>
      </c>
      <c r="F101" s="665">
        <v>6.9710000000000001</v>
      </c>
      <c r="G101" s="666">
        <v>20.495000000000001</v>
      </c>
      <c r="H101" s="1331">
        <f t="shared" ref="H101:H103" si="6">G101*4+F101*9+E101*4</f>
        <v>156.23099999999999</v>
      </c>
      <c r="I101" s="1444">
        <v>33</v>
      </c>
      <c r="J101" s="1345" t="s">
        <v>671</v>
      </c>
    </row>
    <row r="102" spans="2:10" ht="13.5" customHeight="1">
      <c r="B102" s="102"/>
      <c r="C102" s="1678" t="s">
        <v>673</v>
      </c>
      <c r="D102" s="1407"/>
      <c r="E102" s="670">
        <v>1.0900000000000001</v>
      </c>
      <c r="F102" s="671">
        <v>1.39</v>
      </c>
      <c r="G102" s="672">
        <v>6.14</v>
      </c>
      <c r="H102" s="1334">
        <f t="shared" si="6"/>
        <v>41.43</v>
      </c>
      <c r="I102" s="1442"/>
      <c r="J102" s="1335" t="s">
        <v>265</v>
      </c>
    </row>
    <row r="103" spans="2:10" ht="17.25" customHeight="1">
      <c r="B103" s="102"/>
      <c r="C103" s="1412" t="s">
        <v>499</v>
      </c>
      <c r="D103" s="1413">
        <v>200</v>
      </c>
      <c r="E103" s="373">
        <v>0.66200000000000003</v>
      </c>
      <c r="F103" s="677">
        <v>0.09</v>
      </c>
      <c r="G103" s="246">
        <v>15.401999999999999</v>
      </c>
      <c r="H103" s="1334">
        <f t="shared" si="6"/>
        <v>65.066000000000003</v>
      </c>
      <c r="I103" s="1679">
        <v>47</v>
      </c>
      <c r="J103" s="1342" t="s">
        <v>17</v>
      </c>
    </row>
    <row r="104" spans="2:10" ht="17.25" customHeight="1">
      <c r="B104" s="102"/>
      <c r="C104" s="1412" t="s">
        <v>11</v>
      </c>
      <c r="D104" s="1413">
        <v>50</v>
      </c>
      <c r="E104" s="679">
        <v>2.5499999999999998</v>
      </c>
      <c r="F104" s="290">
        <v>0.42499999999999999</v>
      </c>
      <c r="G104" s="290">
        <v>25.462</v>
      </c>
      <c r="H104" s="291">
        <f>G104*4+F104*9+E104*4</f>
        <v>115.873</v>
      </c>
      <c r="I104" s="1365">
        <v>44</v>
      </c>
      <c r="J104" s="1342" t="s">
        <v>10</v>
      </c>
    </row>
    <row r="105" spans="2:10" ht="18" customHeight="1" thickBot="1">
      <c r="B105" s="104"/>
      <c r="C105" s="1414" t="s">
        <v>12</v>
      </c>
      <c r="D105" s="1415">
        <v>30</v>
      </c>
      <c r="E105" s="958">
        <v>1.6950000000000001</v>
      </c>
      <c r="F105" s="689">
        <v>0.36</v>
      </c>
      <c r="G105" s="689">
        <v>13.555</v>
      </c>
      <c r="H105" s="667">
        <f>G105*4+F105*9+E105*4</f>
        <v>64.239999999999995</v>
      </c>
      <c r="I105" s="1371">
        <v>43</v>
      </c>
      <c r="J105" s="1342" t="s">
        <v>10</v>
      </c>
    </row>
    <row r="106" spans="2:10" ht="15.75" customHeight="1" thickBot="1">
      <c r="B106" s="1435" t="s">
        <v>525</v>
      </c>
      <c r="C106" s="42"/>
      <c r="D106" s="56"/>
      <c r="E106" s="1436">
        <f>SUM(E99:E105)</f>
        <v>24.222000000000001</v>
      </c>
      <c r="F106" s="1418">
        <f>SUM(F99:F105)</f>
        <v>25.155000000000001</v>
      </c>
      <c r="G106" s="1437">
        <f>SUM(G99:G105)</f>
        <v>104.059</v>
      </c>
      <c r="H106" s="1438">
        <f>SUM(H99:H105)</f>
        <v>739.51900000000012</v>
      </c>
      <c r="I106" s="1439" t="s">
        <v>501</v>
      </c>
      <c r="J106" s="1346"/>
    </row>
    <row r="107" spans="2:10" ht="12.75" customHeight="1" thickBot="1">
      <c r="B107" s="910"/>
      <c r="C107" s="42" t="s">
        <v>675</v>
      </c>
      <c r="D107" s="43"/>
      <c r="E107" s="237">
        <f>E96+E106</f>
        <v>45.265000000000001</v>
      </c>
      <c r="F107" s="413">
        <f t="shared" ref="F107:G107" si="7">F96+F106</f>
        <v>45.980000000000004</v>
      </c>
      <c r="G107" s="413">
        <f t="shared" si="7"/>
        <v>198.96799999999999</v>
      </c>
      <c r="H107" s="414">
        <f>H96+H106</f>
        <v>1390.752</v>
      </c>
      <c r="I107" s="1440" t="s">
        <v>502</v>
      </c>
      <c r="J107" s="1323">
        <f>D99+D100+D103+D104+D105+130+50</f>
        <v>830</v>
      </c>
    </row>
    <row r="108" spans="2:10" ht="16.5" customHeight="1" thickBot="1">
      <c r="B108" s="45"/>
      <c r="C108" s="46" t="s">
        <v>14</v>
      </c>
      <c r="D108" s="47"/>
      <c r="E108" s="415">
        <v>45</v>
      </c>
      <c r="F108" s="416">
        <v>46</v>
      </c>
      <c r="G108" s="701">
        <v>191.5</v>
      </c>
      <c r="H108" s="1662">
        <v>1360</v>
      </c>
      <c r="I108" s="1426" t="s">
        <v>665</v>
      </c>
      <c r="J108" s="1382"/>
    </row>
    <row r="109" spans="2:10" ht="12.75" customHeight="1"/>
    <row r="110" spans="2:10" ht="14.25" customHeight="1"/>
    <row r="111" spans="2:10" ht="15" customHeight="1"/>
    <row r="112" spans="2:10" ht="14.25" customHeight="1"/>
    <row r="113" spans="2:10" ht="13.5" customHeight="1"/>
    <row r="114" spans="2:10" ht="11.25" customHeight="1"/>
    <row r="115" spans="2:10" ht="17.25" customHeight="1">
      <c r="B115" s="1320" t="s">
        <v>770</v>
      </c>
      <c r="D115" s="23"/>
      <c r="E115"/>
      <c r="F115"/>
      <c r="G115" s="23"/>
      <c r="H115" s="23"/>
      <c r="I115" s="24"/>
      <c r="J115" s="30"/>
    </row>
    <row r="116" spans="2:10" ht="14.25" customHeight="1">
      <c r="B116" s="23"/>
      <c r="C116" s="23"/>
      <c r="D116" s="1396"/>
      <c r="E116" s="1397" t="s">
        <v>1</v>
      </c>
      <c r="F116"/>
      <c r="G116"/>
      <c r="H116"/>
      <c r="I116"/>
      <c r="J116" s="1398">
        <v>0.5</v>
      </c>
    </row>
    <row r="117" spans="2:10" ht="15" customHeight="1">
      <c r="B117" s="24" t="s">
        <v>715</v>
      </c>
      <c r="C117" s="24"/>
      <c r="D117"/>
      <c r="E117"/>
      <c r="F117" s="26" t="s">
        <v>0</v>
      </c>
      <c r="G117"/>
      <c r="H117" s="641" t="s">
        <v>522</v>
      </c>
      <c r="I117"/>
      <c r="J117" s="641"/>
    </row>
    <row r="118" spans="2:10" ht="15" customHeight="1" thickBot="1"/>
    <row r="119" spans="2:10" ht="21" customHeight="1" thickBot="1">
      <c r="B119" s="1348" t="s">
        <v>481</v>
      </c>
      <c r="C119" s="116"/>
      <c r="D119" s="1349" t="s">
        <v>482</v>
      </c>
      <c r="E119" s="743" t="s">
        <v>483</v>
      </c>
      <c r="F119" s="743"/>
      <c r="G119" s="743"/>
      <c r="H119" s="1350" t="s">
        <v>484</v>
      </c>
      <c r="I119" s="1351" t="s">
        <v>485</v>
      </c>
      <c r="J119" s="1352" t="s">
        <v>486</v>
      </c>
    </row>
    <row r="120" spans="2:10" ht="14.25" customHeight="1">
      <c r="B120" s="1353" t="s">
        <v>487</v>
      </c>
      <c r="C120" s="1322" t="s">
        <v>488</v>
      </c>
      <c r="D120" s="1354" t="s">
        <v>489</v>
      </c>
      <c r="E120" s="1355" t="s">
        <v>490</v>
      </c>
      <c r="F120" s="1355" t="s">
        <v>73</v>
      </c>
      <c r="G120" s="1355" t="s">
        <v>74</v>
      </c>
      <c r="H120" s="1356" t="s">
        <v>491</v>
      </c>
      <c r="I120" s="1325" t="s">
        <v>492</v>
      </c>
      <c r="J120" s="1326" t="s">
        <v>493</v>
      </c>
    </row>
    <row r="121" spans="2:10" ht="14.25" customHeight="1" thickBot="1">
      <c r="B121" s="1399"/>
      <c r="C121" s="1327"/>
      <c r="D121" s="1400"/>
      <c r="E121" s="1357" t="s">
        <v>6</v>
      </c>
      <c r="F121" s="1357" t="s">
        <v>7</v>
      </c>
      <c r="G121" s="1357" t="s">
        <v>8</v>
      </c>
      <c r="H121" s="1328" t="s">
        <v>494</v>
      </c>
      <c r="I121" s="1329" t="s">
        <v>495</v>
      </c>
      <c r="J121" s="1330" t="s">
        <v>496</v>
      </c>
    </row>
    <row r="122" spans="2:10">
      <c r="B122" s="116"/>
      <c r="C122" s="274" t="s">
        <v>346</v>
      </c>
      <c r="D122" s="1401"/>
      <c r="E122" s="1402"/>
      <c r="F122" s="1403"/>
      <c r="G122" s="1403"/>
      <c r="H122" s="1404"/>
      <c r="I122" s="1372"/>
      <c r="J122" s="1405"/>
    </row>
    <row r="123" spans="2:10">
      <c r="B123" s="1324" t="s">
        <v>497</v>
      </c>
      <c r="C123" s="1555" t="s">
        <v>636</v>
      </c>
      <c r="D123" s="1409" t="s">
        <v>705</v>
      </c>
      <c r="E123" s="957">
        <v>25.898</v>
      </c>
      <c r="F123" s="689">
        <v>19.04</v>
      </c>
      <c r="G123" s="957">
        <v>33.636000000000003</v>
      </c>
      <c r="H123" s="1331">
        <f>G123*4+F123*9+E123*4</f>
        <v>409.49599999999998</v>
      </c>
      <c r="I123" s="1332">
        <v>39</v>
      </c>
      <c r="J123" s="1345" t="s">
        <v>18</v>
      </c>
    </row>
    <row r="124" spans="2:10">
      <c r="B124" s="1336" t="s">
        <v>498</v>
      </c>
      <c r="C124" s="1687" t="s">
        <v>638</v>
      </c>
      <c r="D124" s="1451"/>
      <c r="E124" s="636"/>
      <c r="F124" s="1362"/>
      <c r="G124" s="636"/>
      <c r="H124" s="1363"/>
      <c r="I124" s="1452"/>
      <c r="J124" s="1364"/>
    </row>
    <row r="125" spans="2:10" ht="15.6">
      <c r="B125" s="1338" t="s">
        <v>16</v>
      </c>
      <c r="C125" s="1373" t="s">
        <v>528</v>
      </c>
      <c r="D125" s="1413">
        <v>200</v>
      </c>
      <c r="E125" s="679">
        <v>0.36</v>
      </c>
      <c r="F125" s="677">
        <v>0.10299999999999999</v>
      </c>
      <c r="G125" s="677">
        <v>0.08</v>
      </c>
      <c r="H125" s="411">
        <f>G125*4+F125*9+E125*4</f>
        <v>2.6869999999999998</v>
      </c>
      <c r="I125" s="1431">
        <v>53</v>
      </c>
      <c r="J125" s="1342" t="s">
        <v>529</v>
      </c>
    </row>
    <row r="126" spans="2:10" ht="13.5" customHeight="1">
      <c r="B126" s="1343" t="s">
        <v>504</v>
      </c>
      <c r="C126" s="1412" t="s">
        <v>505</v>
      </c>
      <c r="D126" s="1413">
        <v>30</v>
      </c>
      <c r="E126" s="682">
        <v>1.2649999999999999</v>
      </c>
      <c r="F126" s="410">
        <v>0.52400000000000002</v>
      </c>
      <c r="G126" s="410">
        <v>12</v>
      </c>
      <c r="H126" s="411">
        <f t="shared" ref="H126" si="8">G126*4+F126*9+E126*4</f>
        <v>57.776000000000003</v>
      </c>
      <c r="I126" s="1431">
        <v>45</v>
      </c>
      <c r="J126" s="1342" t="s">
        <v>10</v>
      </c>
    </row>
    <row r="127" spans="2:10" ht="13.5" customHeight="1" thickBot="1">
      <c r="B127" s="1343"/>
      <c r="C127" s="1414" t="s">
        <v>526</v>
      </c>
      <c r="D127" s="1415">
        <v>120</v>
      </c>
      <c r="E127" s="687">
        <v>0.48</v>
      </c>
      <c r="F127" s="688">
        <v>0.48</v>
      </c>
      <c r="G127" s="689">
        <v>11.76</v>
      </c>
      <c r="H127" s="667">
        <f>G127*4+F127*9+E127*4</f>
        <v>53.28</v>
      </c>
      <c r="I127" s="1692">
        <v>46</v>
      </c>
      <c r="J127" s="1369" t="s">
        <v>13</v>
      </c>
    </row>
    <row r="128" spans="2:10" ht="12.75" customHeight="1">
      <c r="B128" s="1416" t="s">
        <v>674</v>
      </c>
      <c r="D128" s="242"/>
      <c r="E128" s="1417">
        <f>SUM(E123:E127)</f>
        <v>28.003</v>
      </c>
      <c r="F128" s="1418">
        <f>SUM(F123:F127)</f>
        <v>20.147000000000002</v>
      </c>
      <c r="G128" s="1419">
        <f>SUM(G123:G127)</f>
        <v>57.475999999999999</v>
      </c>
      <c r="H128" s="1420">
        <f>SUM(H123:H127)</f>
        <v>523.23900000000003</v>
      </c>
      <c r="I128" s="1421" t="s">
        <v>501</v>
      </c>
      <c r="J128" s="1346"/>
    </row>
    <row r="129" spans="2:10" ht="13.5" customHeight="1" thickBot="1">
      <c r="B129" s="102"/>
      <c r="E129" s="1422"/>
      <c r="F129" s="1423"/>
      <c r="G129" s="1424"/>
      <c r="H129" s="1425"/>
      <c r="I129" s="1426" t="s">
        <v>664</v>
      </c>
      <c r="J129" s="1347">
        <f>D125+D126+D127+160+40</f>
        <v>550</v>
      </c>
    </row>
    <row r="130" spans="2:10" ht="13.5" customHeight="1">
      <c r="B130" s="102"/>
      <c r="C130" s="274" t="s">
        <v>234</v>
      </c>
      <c r="D130" s="1321"/>
      <c r="E130" s="66"/>
      <c r="F130" s="1427"/>
      <c r="G130" s="1427"/>
      <c r="H130" s="1428"/>
      <c r="I130" s="1429"/>
      <c r="J130" s="1429"/>
    </row>
    <row r="131" spans="2:10" ht="12.75" customHeight="1">
      <c r="B131" s="102"/>
      <c r="C131" s="1373" t="s">
        <v>561</v>
      </c>
      <c r="D131" s="1668">
        <v>250</v>
      </c>
      <c r="E131" s="373">
        <v>2.5649999999999999</v>
      </c>
      <c r="F131" s="677">
        <v>5.5430000000000001</v>
      </c>
      <c r="G131" s="677">
        <v>11.02</v>
      </c>
      <c r="H131" s="411">
        <f t="shared" ref="H131" si="9">G131*4+F131*9+E131*4</f>
        <v>104.227</v>
      </c>
      <c r="I131" s="378">
        <v>7</v>
      </c>
      <c r="J131" s="1408" t="s">
        <v>589</v>
      </c>
    </row>
    <row r="132" spans="2:10">
      <c r="B132" s="102"/>
      <c r="C132" s="1373" t="s">
        <v>741</v>
      </c>
      <c r="D132" s="1413">
        <v>100</v>
      </c>
      <c r="E132" s="684">
        <v>14.346</v>
      </c>
      <c r="F132" s="685">
        <v>20.111000000000001</v>
      </c>
      <c r="G132" s="685">
        <v>12.128</v>
      </c>
      <c r="H132" s="686">
        <f>G132*4+F132*9+E132*4</f>
        <v>286.89499999999998</v>
      </c>
      <c r="I132" s="1370">
        <v>15</v>
      </c>
      <c r="J132" s="1345" t="s">
        <v>679</v>
      </c>
    </row>
    <row r="133" spans="2:10" ht="13.5" customHeight="1">
      <c r="B133" s="102"/>
      <c r="C133" s="1373" t="s">
        <v>747</v>
      </c>
      <c r="D133" s="1413">
        <v>180</v>
      </c>
      <c r="E133" s="591">
        <v>3.03</v>
      </c>
      <c r="F133" s="677">
        <v>13.768000000000001</v>
      </c>
      <c r="G133" s="697">
        <v>14.7</v>
      </c>
      <c r="H133" s="411">
        <f>G133*4+F133*9+E133*4</f>
        <v>194.83199999999999</v>
      </c>
      <c r="I133" s="378">
        <v>36</v>
      </c>
      <c r="J133" s="1342" t="s">
        <v>359</v>
      </c>
    </row>
    <row r="134" spans="2:10" ht="16.5" customHeight="1">
      <c r="B134" s="102"/>
      <c r="C134" s="1373" t="s">
        <v>229</v>
      </c>
      <c r="D134" s="1413">
        <v>200</v>
      </c>
      <c r="E134" s="373">
        <v>1</v>
      </c>
      <c r="F134" s="677">
        <v>0</v>
      </c>
      <c r="G134" s="677">
        <v>20.92</v>
      </c>
      <c r="H134" s="411">
        <f t="shared" ref="H134" si="10">G134*4+F134*9+E134*4</f>
        <v>87.68</v>
      </c>
      <c r="I134" s="1371">
        <v>50</v>
      </c>
      <c r="J134" s="1337" t="s">
        <v>9</v>
      </c>
    </row>
    <row r="135" spans="2:10" ht="12" customHeight="1">
      <c r="B135" s="102"/>
      <c r="C135" s="1373" t="s">
        <v>11</v>
      </c>
      <c r="D135" s="1865">
        <v>60</v>
      </c>
      <c r="E135" s="289">
        <v>3.06</v>
      </c>
      <c r="F135" s="290">
        <v>0.51</v>
      </c>
      <c r="G135" s="290">
        <v>30.553999999999998</v>
      </c>
      <c r="H135" s="291">
        <f>G135*4+F135*9+E135*4</f>
        <v>139.04599999999999</v>
      </c>
      <c r="I135" s="1365">
        <v>44</v>
      </c>
      <c r="J135" s="1342" t="s">
        <v>10</v>
      </c>
    </row>
    <row r="136" spans="2:10" ht="12.75" customHeight="1" thickBot="1">
      <c r="B136" s="104"/>
      <c r="C136" s="1373" t="s">
        <v>15</v>
      </c>
      <c r="D136" s="1866">
        <v>50</v>
      </c>
      <c r="E136" s="687">
        <v>2.8250000000000002</v>
      </c>
      <c r="F136" s="689">
        <v>0.6</v>
      </c>
      <c r="G136" s="689">
        <v>22.593</v>
      </c>
      <c r="H136" s="667">
        <f>G136*4+F136*9+E136*4</f>
        <v>107.072</v>
      </c>
      <c r="I136" s="1371">
        <v>43</v>
      </c>
      <c r="J136" s="1342" t="s">
        <v>10</v>
      </c>
    </row>
    <row r="137" spans="2:10" ht="12.75" customHeight="1" thickBot="1">
      <c r="B137" s="1435" t="s">
        <v>525</v>
      </c>
      <c r="C137" s="42"/>
      <c r="D137" s="56"/>
      <c r="E137" s="1436">
        <f>SUM(E131:E136)</f>
        <v>26.826000000000001</v>
      </c>
      <c r="F137" s="1418">
        <f>SUM(F131:F136)</f>
        <v>40.531999999999996</v>
      </c>
      <c r="G137" s="1437">
        <f>SUM(G131:G136)</f>
        <v>111.91500000000001</v>
      </c>
      <c r="H137" s="1438">
        <f>SUM(H131:H136)</f>
        <v>919.75200000000007</v>
      </c>
      <c r="I137" s="1439" t="s">
        <v>501</v>
      </c>
      <c r="J137" s="1346"/>
    </row>
    <row r="138" spans="2:10" ht="13.5" customHeight="1" thickBot="1">
      <c r="B138" s="41"/>
      <c r="C138" s="42" t="s">
        <v>675</v>
      </c>
      <c r="D138" s="43"/>
      <c r="E138" s="248">
        <f>E128+E137</f>
        <v>54.829000000000001</v>
      </c>
      <c r="F138" s="148">
        <f>F128+F137</f>
        <v>60.679000000000002</v>
      </c>
      <c r="G138" s="148">
        <f t="shared" ref="G138:H138" si="11">G128+G137</f>
        <v>169.39100000000002</v>
      </c>
      <c r="H138" s="417">
        <f t="shared" si="11"/>
        <v>1442.991</v>
      </c>
      <c r="I138" s="1440" t="s">
        <v>502</v>
      </c>
      <c r="J138" s="1323">
        <f>D131+D132+D133+D134+D135+D136</f>
        <v>840</v>
      </c>
    </row>
    <row r="139" spans="2:10" ht="15" customHeight="1" thickBot="1">
      <c r="B139" s="45"/>
      <c r="C139" s="46" t="s">
        <v>14</v>
      </c>
      <c r="D139" s="47"/>
      <c r="E139" s="415">
        <v>45</v>
      </c>
      <c r="F139" s="416">
        <v>46</v>
      </c>
      <c r="G139" s="701">
        <v>191.5</v>
      </c>
      <c r="H139" s="1662">
        <v>1360</v>
      </c>
      <c r="I139" s="1426" t="s">
        <v>665</v>
      </c>
      <c r="J139" s="1382"/>
    </row>
    <row r="140" spans="2:10" ht="14.25" customHeight="1"/>
    <row r="141" spans="2:10" ht="13.5" customHeight="1"/>
    <row r="142" spans="2:10" ht="17.25" customHeight="1"/>
    <row r="143" spans="2:10" ht="12.75" customHeight="1" thickBot="1"/>
    <row r="144" spans="2:10" ht="12.75" customHeight="1" thickBot="1">
      <c r="B144" s="1348" t="s">
        <v>481</v>
      </c>
      <c r="C144" s="116"/>
      <c r="D144" s="1349" t="s">
        <v>482</v>
      </c>
      <c r="E144" s="743" t="s">
        <v>483</v>
      </c>
      <c r="F144" s="743"/>
      <c r="G144" s="743"/>
      <c r="H144" s="1350" t="s">
        <v>484</v>
      </c>
      <c r="I144" s="1351" t="s">
        <v>485</v>
      </c>
      <c r="J144" s="1352" t="s">
        <v>486</v>
      </c>
    </row>
    <row r="145" spans="2:10" ht="13.5" customHeight="1">
      <c r="B145" s="1353" t="s">
        <v>487</v>
      </c>
      <c r="C145" s="1322" t="s">
        <v>488</v>
      </c>
      <c r="D145" s="1354" t="s">
        <v>489</v>
      </c>
      <c r="E145" s="1355" t="s">
        <v>490</v>
      </c>
      <c r="F145" s="1355" t="s">
        <v>73</v>
      </c>
      <c r="G145" s="1355" t="s">
        <v>74</v>
      </c>
      <c r="H145" s="1356" t="s">
        <v>491</v>
      </c>
      <c r="I145" s="1325" t="s">
        <v>492</v>
      </c>
      <c r="J145" s="1326" t="s">
        <v>493</v>
      </c>
    </row>
    <row r="146" spans="2:10" ht="15" thickBot="1">
      <c r="B146" s="1399"/>
      <c r="C146" s="1327"/>
      <c r="D146" s="1400"/>
      <c r="E146" s="1357" t="s">
        <v>6</v>
      </c>
      <c r="F146" s="1357" t="s">
        <v>7</v>
      </c>
      <c r="G146" s="1357" t="s">
        <v>8</v>
      </c>
      <c r="H146" s="1328" t="s">
        <v>494</v>
      </c>
      <c r="I146" s="1329" t="s">
        <v>495</v>
      </c>
      <c r="J146" s="1330" t="s">
        <v>496</v>
      </c>
    </row>
    <row r="147" spans="2:10" ht="14.25" customHeight="1">
      <c r="B147" s="116"/>
      <c r="C147" s="274" t="s">
        <v>346</v>
      </c>
      <c r="D147" s="1401"/>
      <c r="E147" s="1402"/>
      <c r="F147" s="1403"/>
      <c r="G147" s="1403"/>
      <c r="H147" s="1404"/>
      <c r="I147" s="1372"/>
      <c r="J147" s="1405"/>
    </row>
    <row r="148" spans="2:10" ht="15" customHeight="1">
      <c r="B148" s="1324" t="s">
        <v>497</v>
      </c>
      <c r="C148" s="1690" t="s">
        <v>369</v>
      </c>
      <c r="D148" s="1691">
        <v>210</v>
      </c>
      <c r="E148" s="684">
        <v>6.08</v>
      </c>
      <c r="F148" s="685">
        <v>11.18</v>
      </c>
      <c r="G148" s="685">
        <v>33.479999999999997</v>
      </c>
      <c r="H148" s="686">
        <f>G148*4+F148*9+E148*4</f>
        <v>258.86</v>
      </c>
      <c r="I148" s="1332">
        <v>3</v>
      </c>
      <c r="J148" s="1345" t="s">
        <v>680</v>
      </c>
    </row>
    <row r="149" spans="2:10" ht="12.75" customHeight="1">
      <c r="B149" s="1336" t="s">
        <v>498</v>
      </c>
      <c r="C149" s="1412" t="s">
        <v>23</v>
      </c>
      <c r="D149" s="1413">
        <v>200</v>
      </c>
      <c r="E149" s="373">
        <v>3.94</v>
      </c>
      <c r="F149" s="677">
        <v>3.27</v>
      </c>
      <c r="G149" s="677">
        <v>23</v>
      </c>
      <c r="H149" s="411">
        <f>G149*4+F149*9+E149*4</f>
        <v>137.19</v>
      </c>
      <c r="I149" s="1431">
        <v>49</v>
      </c>
      <c r="J149" s="1342" t="s">
        <v>22</v>
      </c>
    </row>
    <row r="150" spans="2:10" ht="14.25" customHeight="1">
      <c r="B150" s="1338" t="s">
        <v>16</v>
      </c>
      <c r="C150" s="1432" t="s">
        <v>231</v>
      </c>
      <c r="D150" s="1433">
        <v>60</v>
      </c>
      <c r="E150" s="679">
        <v>6.39</v>
      </c>
      <c r="F150" s="677">
        <v>8.31</v>
      </c>
      <c r="G150" s="677">
        <v>17.8</v>
      </c>
      <c r="H150" s="411">
        <f t="shared" ref="H150" si="12">G150*4+F150*9+E150*4</f>
        <v>171.55</v>
      </c>
      <c r="I150" s="1341">
        <v>41</v>
      </c>
      <c r="J150" s="1366" t="s">
        <v>233</v>
      </c>
    </row>
    <row r="151" spans="2:10" ht="12.75" customHeight="1">
      <c r="B151" s="1343" t="s">
        <v>531</v>
      </c>
      <c r="C151" s="1412" t="s">
        <v>11</v>
      </c>
      <c r="D151" s="1413">
        <v>50</v>
      </c>
      <c r="E151" s="679">
        <v>2.5499999999999998</v>
      </c>
      <c r="F151" s="290">
        <v>0.42499999999999999</v>
      </c>
      <c r="G151" s="290">
        <v>25.462</v>
      </c>
      <c r="H151" s="291">
        <f>G151*4+F151*9+E151*4</f>
        <v>115.873</v>
      </c>
      <c r="I151" s="1365">
        <v>44</v>
      </c>
      <c r="J151" s="1342" t="s">
        <v>10</v>
      </c>
    </row>
    <row r="152" spans="2:10" ht="13.5" customHeight="1" thickBot="1">
      <c r="B152" s="1343"/>
      <c r="C152" s="1414" t="s">
        <v>15</v>
      </c>
      <c r="D152" s="1415">
        <v>30</v>
      </c>
      <c r="E152" s="958">
        <v>1.6950000000000001</v>
      </c>
      <c r="F152" s="689">
        <v>0.36</v>
      </c>
      <c r="G152" s="689">
        <v>13.555</v>
      </c>
      <c r="H152" s="667">
        <f>G152*4+F152*9+E152*4</f>
        <v>64.239999999999995</v>
      </c>
      <c r="I152" s="1371">
        <v>43</v>
      </c>
      <c r="J152" s="1361" t="s">
        <v>10</v>
      </c>
    </row>
    <row r="153" spans="2:10">
      <c r="B153" s="1416" t="s">
        <v>674</v>
      </c>
      <c r="D153" s="242"/>
      <c r="E153" s="1733">
        <f>SUM(E148:E152)</f>
        <v>20.655000000000001</v>
      </c>
      <c r="F153" s="1737">
        <f>SUM(F148:F152)</f>
        <v>23.544999999999998</v>
      </c>
      <c r="G153" s="1737">
        <f>SUM(G148:G152)</f>
        <v>113.297</v>
      </c>
      <c r="H153" s="1734">
        <f>SUM(H148:H152)</f>
        <v>747.71300000000008</v>
      </c>
      <c r="I153" s="1439" t="s">
        <v>501</v>
      </c>
      <c r="J153" s="1346"/>
    </row>
    <row r="154" spans="2:10" ht="13.5" customHeight="1" thickBot="1">
      <c r="B154" s="102"/>
      <c r="E154" s="1422"/>
      <c r="F154" s="1423"/>
      <c r="G154" s="1423"/>
      <c r="H154" s="1382"/>
      <c r="I154" s="1749" t="s">
        <v>664</v>
      </c>
      <c r="J154" s="1347">
        <f>D148+D149+D150+D151+D152</f>
        <v>550</v>
      </c>
    </row>
    <row r="155" spans="2:10" ht="16.5" customHeight="1">
      <c r="B155" s="102"/>
      <c r="C155" s="274" t="s">
        <v>234</v>
      </c>
      <c r="D155" s="1867"/>
      <c r="E155" s="5"/>
      <c r="F155" s="1427"/>
      <c r="G155" s="1427"/>
      <c r="H155" s="1428"/>
      <c r="I155" s="1429"/>
      <c r="J155" s="1429"/>
    </row>
    <row r="156" spans="2:10" ht="12.75" customHeight="1">
      <c r="B156" s="102"/>
      <c r="C156" s="1406" t="s">
        <v>208</v>
      </c>
      <c r="D156" s="1413">
        <v>250</v>
      </c>
      <c r="E156" s="679">
        <v>6</v>
      </c>
      <c r="F156" s="677">
        <v>7.01</v>
      </c>
      <c r="G156" s="677">
        <v>14.015000000000001</v>
      </c>
      <c r="H156" s="411">
        <f>G156*4+F156*9+E156*4</f>
        <v>143.15</v>
      </c>
      <c r="I156" s="1371">
        <v>8</v>
      </c>
      <c r="J156" s="1335" t="s">
        <v>207</v>
      </c>
    </row>
    <row r="157" spans="2:10" ht="12" customHeight="1">
      <c r="B157" s="102"/>
      <c r="C157" s="1412" t="s">
        <v>291</v>
      </c>
      <c r="D157" s="1413">
        <v>180</v>
      </c>
      <c r="E157" s="679">
        <v>13.005000000000001</v>
      </c>
      <c r="F157" s="677">
        <v>18.307600000000001</v>
      </c>
      <c r="G157" s="677">
        <v>17.0182</v>
      </c>
      <c r="H157" s="411">
        <f t="shared" ref="H157:H158" si="13">G157*4+F157*9+E157*4</f>
        <v>284.8612</v>
      </c>
      <c r="I157" s="378">
        <v>16</v>
      </c>
      <c r="J157" s="1342" t="s">
        <v>290</v>
      </c>
    </row>
    <row r="158" spans="2:10" ht="13.5" customHeight="1">
      <c r="B158" s="102"/>
      <c r="C158" s="1412" t="s">
        <v>288</v>
      </c>
      <c r="D158" s="1413">
        <v>200</v>
      </c>
      <c r="E158" s="679">
        <v>0.23200000000000001</v>
      </c>
      <c r="F158" s="677">
        <v>1.2E-2</v>
      </c>
      <c r="G158" s="685">
        <v>19.052</v>
      </c>
      <c r="H158" s="411">
        <f t="shared" si="13"/>
        <v>77.244</v>
      </c>
      <c r="I158" s="378">
        <v>54</v>
      </c>
      <c r="J158" s="1342" t="s">
        <v>293</v>
      </c>
    </row>
    <row r="159" spans="2:10" ht="15" customHeight="1">
      <c r="B159" s="102"/>
      <c r="C159" s="529" t="s">
        <v>11</v>
      </c>
      <c r="D159" s="1413">
        <v>50</v>
      </c>
      <c r="E159" s="679">
        <v>2.5499999999999998</v>
      </c>
      <c r="F159" s="290">
        <v>0.42499999999999999</v>
      </c>
      <c r="G159" s="290">
        <v>25.462</v>
      </c>
      <c r="H159" s="291">
        <f>G159*4+F159*9+E159*4</f>
        <v>115.873</v>
      </c>
      <c r="I159" s="1365">
        <v>44</v>
      </c>
      <c r="J159" s="1342" t="s">
        <v>10</v>
      </c>
    </row>
    <row r="160" spans="2:10">
      <c r="B160" s="102"/>
      <c r="C160" s="1113" t="s">
        <v>15</v>
      </c>
      <c r="D160" s="1413">
        <v>30</v>
      </c>
      <c r="E160" s="958">
        <v>1.6950000000000001</v>
      </c>
      <c r="F160" s="689">
        <v>0.36</v>
      </c>
      <c r="G160" s="689">
        <v>13.555</v>
      </c>
      <c r="H160" s="667">
        <f>G160*4+F160*9+E160*4</f>
        <v>64.239999999999995</v>
      </c>
      <c r="I160" s="1371">
        <v>43</v>
      </c>
      <c r="J160" s="1342" t="s">
        <v>10</v>
      </c>
    </row>
    <row r="161" spans="2:10" ht="15" thickBot="1">
      <c r="B161" s="104"/>
      <c r="C161" s="1373" t="s">
        <v>565</v>
      </c>
      <c r="D161" s="1415">
        <v>100</v>
      </c>
      <c r="E161" s="958">
        <v>0.4</v>
      </c>
      <c r="F161" s="688">
        <v>0.4</v>
      </c>
      <c r="G161" s="689">
        <v>9.8000000000000007</v>
      </c>
      <c r="H161" s="667">
        <f t="shared" ref="H161" si="14">G161*4+F161*9+E161*4</f>
        <v>44.400000000000006</v>
      </c>
      <c r="I161" s="1692">
        <v>46</v>
      </c>
      <c r="J161" s="1369" t="s">
        <v>13</v>
      </c>
    </row>
    <row r="162" spans="2:10" ht="15" thickBot="1">
      <c r="B162" s="1435" t="s">
        <v>525</v>
      </c>
      <c r="C162" s="42"/>
      <c r="D162" s="44"/>
      <c r="E162" s="1875">
        <f>SUM(E156:E161)</f>
        <v>23.882000000000001</v>
      </c>
      <c r="F162" s="1737">
        <f>SUM(F156:F161)</f>
        <v>26.514599999999998</v>
      </c>
      <c r="G162" s="1737">
        <f>SUM(G156:G161)</f>
        <v>98.902200000000008</v>
      </c>
      <c r="H162" s="1876">
        <f>SUM(H156:H161)</f>
        <v>729.76820000000009</v>
      </c>
      <c r="I162" s="1439" t="s">
        <v>501</v>
      </c>
      <c r="J162" s="1346"/>
    </row>
    <row r="163" spans="2:10" ht="15" thickBot="1">
      <c r="B163" s="41"/>
      <c r="C163" s="42" t="s">
        <v>675</v>
      </c>
      <c r="D163" s="43"/>
      <c r="E163" s="248">
        <f>E153+E162</f>
        <v>44.537000000000006</v>
      </c>
      <c r="F163" s="148">
        <f>F153+F162</f>
        <v>50.059599999999996</v>
      </c>
      <c r="G163" s="148">
        <f t="shared" ref="G163:H163" si="15">G153+G162</f>
        <v>212.19920000000002</v>
      </c>
      <c r="H163" s="417">
        <f t="shared" si="15"/>
        <v>1477.4812000000002</v>
      </c>
      <c r="I163" s="1440" t="s">
        <v>502</v>
      </c>
      <c r="J163" s="1323">
        <f>D156+D157+D158+D159+D160+D161</f>
        <v>810</v>
      </c>
    </row>
    <row r="164" spans="2:10" ht="15" thickBot="1">
      <c r="B164" s="45"/>
      <c r="C164" s="46" t="s">
        <v>14</v>
      </c>
      <c r="D164" s="47"/>
      <c r="E164" s="415">
        <v>45</v>
      </c>
      <c r="F164" s="416">
        <v>46</v>
      </c>
      <c r="G164" s="701">
        <v>191.5</v>
      </c>
      <c r="H164" s="1662">
        <v>1360</v>
      </c>
      <c r="I164" s="1426" t="s">
        <v>665</v>
      </c>
      <c r="J164" s="1382"/>
    </row>
    <row r="169" spans="2:10" ht="11.25" customHeight="1"/>
    <row r="170" spans="2:10" ht="14.25" customHeight="1"/>
    <row r="171" spans="2:10" ht="12.75" customHeight="1"/>
    <row r="172" spans="2:10" ht="13.5" customHeight="1"/>
    <row r="173" spans="2:10" ht="15" customHeight="1">
      <c r="B173" s="1320" t="s">
        <v>771</v>
      </c>
      <c r="D173" s="23"/>
      <c r="E173"/>
      <c r="F173"/>
      <c r="G173" s="23"/>
      <c r="H173" s="23"/>
      <c r="I173" s="24"/>
      <c r="J173" s="30"/>
    </row>
    <row r="174" spans="2:10" ht="17.25" customHeight="1">
      <c r="B174" s="23"/>
      <c r="C174" s="23"/>
      <c r="D174" s="1396"/>
      <c r="E174" s="1397" t="s">
        <v>1</v>
      </c>
      <c r="F174"/>
      <c r="G174"/>
      <c r="H174"/>
      <c r="I174"/>
      <c r="J174" s="1398">
        <v>0.5</v>
      </c>
    </row>
    <row r="175" spans="2:10" ht="18.75" customHeight="1">
      <c r="B175" s="24" t="s">
        <v>715</v>
      </c>
      <c r="C175" s="24"/>
      <c r="D175"/>
      <c r="E175"/>
      <c r="F175" s="26" t="s">
        <v>0</v>
      </c>
      <c r="G175"/>
      <c r="H175" s="641" t="s">
        <v>522</v>
      </c>
      <c r="I175"/>
      <c r="J175" s="641"/>
    </row>
    <row r="176" spans="2:10" ht="15" customHeight="1" thickBot="1"/>
    <row r="177" spans="2:10" ht="13.5" customHeight="1" thickBot="1">
      <c r="B177" s="1348" t="s">
        <v>481</v>
      </c>
      <c r="C177" s="116"/>
      <c r="D177" s="1349" t="s">
        <v>482</v>
      </c>
      <c r="E177" s="743" t="s">
        <v>483</v>
      </c>
      <c r="F177" s="743"/>
      <c r="G177" s="743"/>
      <c r="H177" s="1350" t="s">
        <v>484</v>
      </c>
      <c r="I177" s="1351" t="s">
        <v>485</v>
      </c>
      <c r="J177" s="1352" t="s">
        <v>486</v>
      </c>
    </row>
    <row r="178" spans="2:10" ht="18" customHeight="1">
      <c r="B178" s="1353" t="s">
        <v>487</v>
      </c>
      <c r="C178" s="1322" t="s">
        <v>488</v>
      </c>
      <c r="D178" s="1354" t="s">
        <v>489</v>
      </c>
      <c r="E178" s="1355" t="s">
        <v>490</v>
      </c>
      <c r="F178" s="1355" t="s">
        <v>73</v>
      </c>
      <c r="G178" s="1355" t="s">
        <v>74</v>
      </c>
      <c r="H178" s="1356" t="s">
        <v>491</v>
      </c>
      <c r="I178" s="1325" t="s">
        <v>492</v>
      </c>
      <c r="J178" s="1326" t="s">
        <v>493</v>
      </c>
    </row>
    <row r="179" spans="2:10" ht="15" thickBot="1">
      <c r="B179" s="1399"/>
      <c r="C179" s="1327"/>
      <c r="D179" s="1400"/>
      <c r="E179" s="1357" t="s">
        <v>6</v>
      </c>
      <c r="F179" s="1357" t="s">
        <v>7</v>
      </c>
      <c r="G179" s="1357" t="s">
        <v>8</v>
      </c>
      <c r="H179" s="1328" t="s">
        <v>494</v>
      </c>
      <c r="I179" s="1329" t="s">
        <v>495</v>
      </c>
      <c r="J179" s="1330" t="s">
        <v>496</v>
      </c>
    </row>
    <row r="180" spans="2:10">
      <c r="B180" s="116"/>
      <c r="C180" s="274" t="s">
        <v>346</v>
      </c>
      <c r="D180" s="1401"/>
      <c r="E180" s="1402"/>
      <c r="F180" s="1403"/>
      <c r="G180" s="1403"/>
      <c r="H180" s="1404"/>
      <c r="I180" s="1372"/>
      <c r="J180" s="1405"/>
    </row>
    <row r="181" spans="2:10" ht="14.25" customHeight="1">
      <c r="B181" s="1324" t="s">
        <v>497</v>
      </c>
      <c r="C181" s="1113" t="s">
        <v>375</v>
      </c>
      <c r="D181" s="1865">
        <v>250</v>
      </c>
      <c r="E181" s="957">
        <v>5.47</v>
      </c>
      <c r="F181" s="689">
        <v>4.7450000000000001</v>
      </c>
      <c r="G181" s="957">
        <v>10.903</v>
      </c>
      <c r="H181" s="686">
        <f t="shared" ref="H181" si="16">G181*4+F181*9+E181*4</f>
        <v>108.197</v>
      </c>
      <c r="I181" s="1332">
        <v>4</v>
      </c>
      <c r="J181" s="1345" t="s">
        <v>681</v>
      </c>
    </row>
    <row r="182" spans="2:10" ht="14.25" customHeight="1">
      <c r="B182" s="1336" t="s">
        <v>498</v>
      </c>
      <c r="C182" s="1725" t="s">
        <v>20</v>
      </c>
      <c r="D182" s="1723">
        <v>200</v>
      </c>
      <c r="E182" s="679">
        <v>7.0000000000000007E-2</v>
      </c>
      <c r="F182" s="290">
        <v>0.02</v>
      </c>
      <c r="G182" s="290">
        <v>15</v>
      </c>
      <c r="H182" s="291">
        <f>G182*4+F182*9+E182*4</f>
        <v>60.46</v>
      </c>
      <c r="I182" s="1431">
        <v>51</v>
      </c>
      <c r="J182" s="1342" t="s">
        <v>19</v>
      </c>
    </row>
    <row r="183" spans="2:10" ht="15.6">
      <c r="B183" s="1338" t="s">
        <v>16</v>
      </c>
      <c r="C183" s="1412" t="s">
        <v>505</v>
      </c>
      <c r="D183" s="1775">
        <v>15</v>
      </c>
      <c r="E183" s="682">
        <v>0.63300000000000001</v>
      </c>
      <c r="F183" s="410">
        <v>0.26200000000000001</v>
      </c>
      <c r="G183" s="410">
        <v>6</v>
      </c>
      <c r="H183" s="1868">
        <f>G183*4+F183*9+E183*4</f>
        <v>28.89</v>
      </c>
      <c r="I183" s="1673">
        <v>45</v>
      </c>
      <c r="J183" s="1345" t="s">
        <v>10</v>
      </c>
    </row>
    <row r="184" spans="2:10">
      <c r="B184" s="1343" t="s">
        <v>533</v>
      </c>
      <c r="C184" s="1412" t="s">
        <v>11</v>
      </c>
      <c r="D184" s="1413">
        <v>30</v>
      </c>
      <c r="E184" s="679">
        <v>1.53</v>
      </c>
      <c r="F184" s="290">
        <v>0.255</v>
      </c>
      <c r="G184" s="290">
        <v>15.276999999999999</v>
      </c>
      <c r="H184" s="291">
        <f>G184*4+F184*9+E184*4</f>
        <v>69.522999999999996</v>
      </c>
      <c r="I184" s="1365">
        <v>44</v>
      </c>
      <c r="J184" s="1342" t="s">
        <v>10</v>
      </c>
    </row>
    <row r="185" spans="2:10">
      <c r="B185" s="1343"/>
      <c r="C185" s="1113" t="s">
        <v>15</v>
      </c>
      <c r="D185" s="1413">
        <v>30</v>
      </c>
      <c r="E185" s="958">
        <v>1.6950000000000001</v>
      </c>
      <c r="F185" s="689">
        <v>0.36</v>
      </c>
      <c r="G185" s="689">
        <v>13.555</v>
      </c>
      <c r="H185" s="667">
        <f t="shared" ref="H185" si="17">G185*4+F185*9+E185*4</f>
        <v>64.239999999999995</v>
      </c>
      <c r="I185" s="1371">
        <v>43</v>
      </c>
      <c r="J185" s="1345" t="s">
        <v>10</v>
      </c>
    </row>
    <row r="186" spans="2:10" ht="15" thickBot="1">
      <c r="B186" s="102"/>
      <c r="C186" s="1414" t="s">
        <v>506</v>
      </c>
      <c r="D186" s="1415">
        <v>100</v>
      </c>
      <c r="E186" s="958">
        <v>0.32</v>
      </c>
      <c r="F186" s="688">
        <v>0.32</v>
      </c>
      <c r="G186" s="689">
        <v>7.84</v>
      </c>
      <c r="H186" s="667">
        <f t="shared" ref="H186" si="18">G186*4+F186*9+E186*4</f>
        <v>35.520000000000003</v>
      </c>
      <c r="I186" s="1692">
        <v>46</v>
      </c>
      <c r="J186" s="1361" t="s">
        <v>544</v>
      </c>
    </row>
    <row r="187" spans="2:10" ht="18" customHeight="1">
      <c r="B187" s="1416" t="s">
        <v>674</v>
      </c>
      <c r="D187" s="242"/>
      <c r="E187" s="1733">
        <f>SUM(E181:E186)</f>
        <v>9.718</v>
      </c>
      <c r="F187" s="1877">
        <f>SUM(F181:F186)</f>
        <v>5.9619999999999997</v>
      </c>
      <c r="G187" s="1737">
        <f>SUM(G181:G186)</f>
        <v>68.575000000000003</v>
      </c>
      <c r="H187" s="1735">
        <f>SUM(H181:H186)</f>
        <v>366.83000000000004</v>
      </c>
      <c r="I187" s="1421" t="s">
        <v>501</v>
      </c>
      <c r="J187" s="1346"/>
    </row>
    <row r="188" spans="2:10" ht="16.5" customHeight="1" thickBot="1">
      <c r="B188" s="102"/>
      <c r="E188" s="1422"/>
      <c r="F188" s="1739"/>
      <c r="G188" s="1423"/>
      <c r="H188" s="1425"/>
      <c r="I188" s="1426" t="s">
        <v>664</v>
      </c>
      <c r="J188" s="1347">
        <f>D181+D182+D183+D184+D185+D186</f>
        <v>625</v>
      </c>
    </row>
    <row r="189" spans="2:10">
      <c r="B189" s="102"/>
      <c r="C189" s="274" t="s">
        <v>234</v>
      </c>
      <c r="D189" s="1321"/>
      <c r="E189" s="66"/>
      <c r="F189" s="1427"/>
      <c r="G189" s="1427"/>
      <c r="H189" s="1428"/>
      <c r="I189" s="1429"/>
      <c r="J189" s="1429"/>
    </row>
    <row r="190" spans="2:10">
      <c r="B190" s="102"/>
      <c r="C190" s="844" t="s">
        <v>682</v>
      </c>
      <c r="D190" s="961">
        <v>250</v>
      </c>
      <c r="E190" s="676">
        <v>4.883</v>
      </c>
      <c r="F190" s="695">
        <v>6.2130000000000001</v>
      </c>
      <c r="G190" s="676">
        <v>9.2650000000000006</v>
      </c>
      <c r="H190" s="411">
        <f t="shared" ref="H190" si="19">G190*4+F190*9+E190*4</f>
        <v>112.509</v>
      </c>
      <c r="I190" s="1371">
        <v>9</v>
      </c>
      <c r="J190" s="1335" t="s">
        <v>198</v>
      </c>
    </row>
    <row r="191" spans="2:10">
      <c r="B191" s="102"/>
      <c r="C191" s="844" t="s">
        <v>532</v>
      </c>
      <c r="D191" s="488" t="s">
        <v>397</v>
      </c>
      <c r="E191" s="289">
        <v>10.391999999999999</v>
      </c>
      <c r="F191" s="290">
        <v>12.315</v>
      </c>
      <c r="G191" s="290">
        <v>11.598000000000001</v>
      </c>
      <c r="H191" s="411">
        <f>G191*4+F191*9+E191*4</f>
        <v>198.79500000000002</v>
      </c>
      <c r="I191" s="378">
        <v>27</v>
      </c>
      <c r="J191" s="1342" t="s">
        <v>24</v>
      </c>
    </row>
    <row r="192" spans="2:10">
      <c r="B192" s="102"/>
      <c r="C192" s="1455" t="s">
        <v>683</v>
      </c>
      <c r="D192" s="494" t="s">
        <v>706</v>
      </c>
      <c r="E192" s="664">
        <v>2.9580000000000002</v>
      </c>
      <c r="F192" s="665">
        <v>4.6849999999999996</v>
      </c>
      <c r="G192" s="666">
        <v>19.111799999999999</v>
      </c>
      <c r="H192" s="667">
        <f t="shared" ref="H192" si="20">G192*4+F192*9+E192*4</f>
        <v>130.4442</v>
      </c>
      <c r="I192" s="1370">
        <v>32</v>
      </c>
      <c r="J192" s="1345" t="s">
        <v>337</v>
      </c>
    </row>
    <row r="193" spans="2:10">
      <c r="B193" s="102"/>
      <c r="C193" s="1449" t="s">
        <v>338</v>
      </c>
      <c r="D193" s="690"/>
      <c r="E193" s="670">
        <v>2.0139999999999998</v>
      </c>
      <c r="F193" s="671">
        <v>9.1999999999999998E-2</v>
      </c>
      <c r="G193" s="672">
        <v>19.484999999999999</v>
      </c>
      <c r="H193" s="673">
        <f>G193*4+F193*9+E193*4</f>
        <v>86.823999999999998</v>
      </c>
      <c r="I193" s="1371"/>
      <c r="J193" s="1335" t="s">
        <v>147</v>
      </c>
    </row>
    <row r="194" spans="2:10">
      <c r="B194" s="102"/>
      <c r="C194" s="1449" t="s">
        <v>229</v>
      </c>
      <c r="D194" s="488">
        <v>200</v>
      </c>
      <c r="E194" s="373">
        <v>1</v>
      </c>
      <c r="F194" s="677">
        <v>0</v>
      </c>
      <c r="G194" s="677">
        <v>20.92</v>
      </c>
      <c r="H194" s="411">
        <f t="shared" ref="H194" si="21">G194*4+F194*9+E194*4</f>
        <v>87.68</v>
      </c>
      <c r="I194" s="1371">
        <v>50</v>
      </c>
      <c r="J194" s="1342" t="s">
        <v>9</v>
      </c>
    </row>
    <row r="195" spans="2:10">
      <c r="B195" s="102"/>
      <c r="C195" s="844" t="s">
        <v>11</v>
      </c>
      <c r="D195" s="1413">
        <v>50</v>
      </c>
      <c r="E195" s="679">
        <v>2.5499999999999998</v>
      </c>
      <c r="F195" s="290">
        <v>0.42499999999999999</v>
      </c>
      <c r="G195" s="290">
        <v>25.462</v>
      </c>
      <c r="H195" s="291">
        <f>G195*4+F195*9+E195*4</f>
        <v>115.873</v>
      </c>
      <c r="I195" s="1365">
        <v>44</v>
      </c>
      <c r="J195" s="1342" t="s">
        <v>10</v>
      </c>
    </row>
    <row r="196" spans="2:10" ht="15" thickBot="1">
      <c r="B196" s="104"/>
      <c r="C196" s="1453" t="s">
        <v>12</v>
      </c>
      <c r="D196" s="681">
        <v>40</v>
      </c>
      <c r="E196" s="687">
        <v>2.2599999999999998</v>
      </c>
      <c r="F196" s="689">
        <v>0.48</v>
      </c>
      <c r="G196" s="689">
        <v>18.074000000000002</v>
      </c>
      <c r="H196" s="667">
        <f>G196*4+F196*9+E196*4</f>
        <v>85.656000000000006</v>
      </c>
      <c r="I196" s="1371">
        <v>43</v>
      </c>
      <c r="J196" s="1342" t="s">
        <v>10</v>
      </c>
    </row>
    <row r="197" spans="2:10" ht="15" thickBot="1">
      <c r="B197" s="1435" t="s">
        <v>525</v>
      </c>
      <c r="C197" s="42"/>
      <c r="D197" s="56"/>
      <c r="E197" s="1875">
        <f>SUM(E190:E196)</f>
        <v>26.056999999999995</v>
      </c>
      <c r="F197" s="1878">
        <f>SUM(F190:F196)</f>
        <v>24.209999999999997</v>
      </c>
      <c r="G197" s="1737">
        <f>SUM(G190:G196)</f>
        <v>123.9158</v>
      </c>
      <c r="H197" s="1879">
        <f>SUM(H190:H196)</f>
        <v>817.7811999999999</v>
      </c>
      <c r="I197" s="1439" t="s">
        <v>501</v>
      </c>
      <c r="J197" s="1346"/>
    </row>
    <row r="198" spans="2:10" ht="15" thickBot="1">
      <c r="B198" s="41"/>
      <c r="C198" s="42" t="s">
        <v>675</v>
      </c>
      <c r="D198" s="43"/>
      <c r="E198" s="248">
        <f>E187+E197</f>
        <v>35.774999999999991</v>
      </c>
      <c r="F198" s="148">
        <f t="shared" ref="F198:H198" si="22">F187+F197</f>
        <v>30.171999999999997</v>
      </c>
      <c r="G198" s="148">
        <f t="shared" si="22"/>
        <v>192.49080000000001</v>
      </c>
      <c r="H198" s="417">
        <f t="shared" si="22"/>
        <v>1184.6111999999998</v>
      </c>
      <c r="I198" s="1682" t="s">
        <v>502</v>
      </c>
      <c r="J198" s="1323">
        <f>D190+D194+D195+D196+120+95+85</f>
        <v>840</v>
      </c>
    </row>
    <row r="199" spans="2:10" ht="15" thickBot="1">
      <c r="B199" s="45"/>
      <c r="C199" s="46" t="s">
        <v>14</v>
      </c>
      <c r="D199" s="47"/>
      <c r="E199" s="415">
        <v>45</v>
      </c>
      <c r="F199" s="416">
        <v>46</v>
      </c>
      <c r="G199" s="701">
        <v>191.5</v>
      </c>
      <c r="H199" s="1662">
        <v>1360</v>
      </c>
      <c r="I199" s="1426" t="s">
        <v>665</v>
      </c>
      <c r="J199" s="1382"/>
    </row>
    <row r="200" spans="2:10">
      <c r="B200" s="169"/>
      <c r="C200" s="169"/>
      <c r="D200" s="1683"/>
      <c r="E200" s="899"/>
      <c r="F200" s="899"/>
      <c r="G200" s="899"/>
      <c r="H200" s="899"/>
      <c r="I200" s="1686"/>
      <c r="J200" s="1686"/>
    </row>
    <row r="201" spans="2:10" ht="15" thickBot="1"/>
    <row r="202" spans="2:10" ht="15" thickBot="1">
      <c r="B202" s="1348" t="s">
        <v>481</v>
      </c>
      <c r="C202" s="116"/>
      <c r="D202" s="1349" t="s">
        <v>482</v>
      </c>
      <c r="E202" s="743" t="s">
        <v>483</v>
      </c>
      <c r="F202" s="743"/>
      <c r="G202" s="743"/>
      <c r="H202" s="1350" t="s">
        <v>484</v>
      </c>
      <c r="I202" s="1351" t="s">
        <v>485</v>
      </c>
      <c r="J202" s="1352" t="s">
        <v>486</v>
      </c>
    </row>
    <row r="203" spans="2:10" ht="20.25" customHeight="1">
      <c r="B203" s="1353" t="s">
        <v>487</v>
      </c>
      <c r="C203" s="1322" t="s">
        <v>488</v>
      </c>
      <c r="D203" s="1354" t="s">
        <v>489</v>
      </c>
      <c r="E203" s="1355" t="s">
        <v>490</v>
      </c>
      <c r="F203" s="1355" t="s">
        <v>73</v>
      </c>
      <c r="G203" s="1355" t="s">
        <v>74</v>
      </c>
      <c r="H203" s="1356" t="s">
        <v>491</v>
      </c>
      <c r="I203" s="1325" t="s">
        <v>492</v>
      </c>
      <c r="J203" s="1326" t="s">
        <v>493</v>
      </c>
    </row>
    <row r="204" spans="2:10" ht="15" thickBot="1">
      <c r="B204" s="1399"/>
      <c r="C204" s="1327"/>
      <c r="D204" s="1400"/>
      <c r="E204" s="1357" t="s">
        <v>6</v>
      </c>
      <c r="F204" s="1357" t="s">
        <v>7</v>
      </c>
      <c r="G204" s="1357" t="s">
        <v>8</v>
      </c>
      <c r="H204" s="1328" t="s">
        <v>494</v>
      </c>
      <c r="I204" s="1457" t="s">
        <v>495</v>
      </c>
      <c r="J204" s="1330" t="s">
        <v>496</v>
      </c>
    </row>
    <row r="205" spans="2:10">
      <c r="B205" s="116"/>
      <c r="C205" s="1459" t="s">
        <v>346</v>
      </c>
      <c r="D205" s="1401"/>
      <c r="E205" s="1402"/>
      <c r="F205" s="1403"/>
      <c r="G205" s="1403"/>
      <c r="H205" s="1404"/>
      <c r="I205" s="1441"/>
      <c r="J205" s="1726"/>
    </row>
    <row r="206" spans="2:10">
      <c r="B206" s="1324" t="s">
        <v>497</v>
      </c>
      <c r="C206" s="1339" t="s">
        <v>296</v>
      </c>
      <c r="D206" s="1413">
        <v>50</v>
      </c>
      <c r="E206" s="679">
        <v>0.55000000000000004</v>
      </c>
      <c r="F206" s="677">
        <v>0.1</v>
      </c>
      <c r="G206" s="691">
        <v>1.9</v>
      </c>
      <c r="H206" s="411">
        <f t="shared" ref="H206:H207" si="23">G206*4+F206*9+E206*4</f>
        <v>10.7</v>
      </c>
      <c r="I206" s="1341">
        <v>37</v>
      </c>
      <c r="J206" s="1727" t="s">
        <v>335</v>
      </c>
    </row>
    <row r="207" spans="2:10">
      <c r="B207" s="1336" t="s">
        <v>498</v>
      </c>
      <c r="C207" s="1339" t="s">
        <v>136</v>
      </c>
      <c r="D207" s="1413">
        <v>180</v>
      </c>
      <c r="E207" s="679">
        <v>13.000999999999999</v>
      </c>
      <c r="F207" s="677">
        <v>17.896999999999998</v>
      </c>
      <c r="G207" s="410">
        <v>31.224</v>
      </c>
      <c r="H207" s="411">
        <f t="shared" si="23"/>
        <v>337.97300000000001</v>
      </c>
      <c r="I207" s="1431">
        <v>18</v>
      </c>
      <c r="J207" s="1728" t="s">
        <v>21</v>
      </c>
    </row>
    <row r="208" spans="2:10" ht="15.6">
      <c r="B208" s="1338" t="s">
        <v>16</v>
      </c>
      <c r="C208" s="1460" t="s">
        <v>118</v>
      </c>
      <c r="D208" s="1668">
        <v>200</v>
      </c>
      <c r="E208" s="289">
        <v>7.0000000000000007E-2</v>
      </c>
      <c r="F208" s="290">
        <v>0.02</v>
      </c>
      <c r="G208" s="290">
        <v>15</v>
      </c>
      <c r="H208" s="291">
        <f>G208*4+F208*9+E208*4</f>
        <v>60.46</v>
      </c>
      <c r="I208" s="1341">
        <v>51</v>
      </c>
      <c r="J208" s="1728" t="s">
        <v>19</v>
      </c>
    </row>
    <row r="209" spans="2:10" ht="19.5" customHeight="1">
      <c r="B209" s="1343" t="s">
        <v>534</v>
      </c>
      <c r="C209" s="1460" t="s">
        <v>11</v>
      </c>
      <c r="D209" s="1731">
        <v>30</v>
      </c>
      <c r="E209" s="289">
        <v>1.53</v>
      </c>
      <c r="F209" s="290">
        <v>0.255</v>
      </c>
      <c r="G209" s="290">
        <v>15.276999999999999</v>
      </c>
      <c r="H209" s="291">
        <f>G209*4+F209*9+E209*4</f>
        <v>69.522999999999996</v>
      </c>
      <c r="I209" s="1341">
        <v>44</v>
      </c>
      <c r="J209" s="1727" t="s">
        <v>10</v>
      </c>
    </row>
    <row r="210" spans="2:10">
      <c r="B210" s="1343"/>
      <c r="C210" s="1460" t="s">
        <v>15</v>
      </c>
      <c r="D210" s="1413">
        <v>30</v>
      </c>
      <c r="E210" s="958">
        <v>1.6950000000000001</v>
      </c>
      <c r="F210" s="689">
        <v>0.36</v>
      </c>
      <c r="G210" s="689">
        <v>13.555</v>
      </c>
      <c r="H210" s="667">
        <f t="shared" ref="H210" si="24">G210*4+F210*9+E210*4</f>
        <v>64.239999999999995</v>
      </c>
      <c r="I210" s="1672">
        <v>43</v>
      </c>
      <c r="J210" s="1727" t="s">
        <v>10</v>
      </c>
    </row>
    <row r="211" spans="2:10" ht="17.25" customHeight="1" thickBot="1">
      <c r="B211" s="102"/>
      <c r="C211" s="1344" t="s">
        <v>560</v>
      </c>
      <c r="D211" s="1415">
        <v>100</v>
      </c>
      <c r="E211" s="687">
        <v>0.4</v>
      </c>
      <c r="F211" s="688">
        <v>0.4</v>
      </c>
      <c r="G211" s="689">
        <v>9.8000000000000007</v>
      </c>
      <c r="H211" s="667">
        <f t="shared" ref="H211" si="25">G211*4+F211*9+E211*4</f>
        <v>44.400000000000006</v>
      </c>
      <c r="I211" s="1692">
        <v>46</v>
      </c>
      <c r="J211" s="1941" t="s">
        <v>544</v>
      </c>
    </row>
    <row r="212" spans="2:10">
      <c r="B212" s="1416" t="s">
        <v>674</v>
      </c>
      <c r="D212" s="242"/>
      <c r="E212" s="1733">
        <f>SUM(E206:E211)</f>
        <v>17.245999999999999</v>
      </c>
      <c r="F212" s="1737">
        <f>SUM(F206:F211)</f>
        <v>19.031999999999996</v>
      </c>
      <c r="G212" s="1736">
        <f>SUM(G206:G211)</f>
        <v>86.756</v>
      </c>
      <c r="H212" s="1735">
        <f>SUM(H206:H211)</f>
        <v>587.29599999999994</v>
      </c>
      <c r="I212" s="718" t="s">
        <v>501</v>
      </c>
      <c r="J212" s="1346"/>
    </row>
    <row r="213" spans="2:10" ht="15" thickBot="1">
      <c r="B213" s="102"/>
      <c r="E213" s="1422"/>
      <c r="F213" s="1423"/>
      <c r="G213" s="1423"/>
      <c r="H213" s="1425"/>
      <c r="I213" s="1426" t="s">
        <v>664</v>
      </c>
      <c r="J213" s="1347">
        <f>D206+D207+D208+D209+D210+D211</f>
        <v>590</v>
      </c>
    </row>
    <row r="214" spans="2:10" ht="15.75" customHeight="1">
      <c r="B214" s="102"/>
      <c r="C214" s="274" t="s">
        <v>234</v>
      </c>
      <c r="D214" s="1321"/>
      <c r="E214" s="66"/>
      <c r="F214" s="1427"/>
      <c r="G214" s="1427"/>
      <c r="H214" s="1428"/>
      <c r="I214" s="1429"/>
      <c r="J214" s="1429"/>
    </row>
    <row r="215" spans="2:10">
      <c r="B215" s="102"/>
      <c r="C215" s="1729" t="s">
        <v>295</v>
      </c>
      <c r="D215" s="1413">
        <v>250</v>
      </c>
      <c r="E215" s="373">
        <v>5.0613000000000001</v>
      </c>
      <c r="F215" s="677">
        <v>9.3879999999999999</v>
      </c>
      <c r="G215" s="677">
        <v>18.163</v>
      </c>
      <c r="H215" s="411">
        <f t="shared" ref="H215:H219" si="26">G215*4+F215*9+E215*4</f>
        <v>177.38920000000002</v>
      </c>
      <c r="I215" s="1371">
        <v>10</v>
      </c>
      <c r="J215" s="1335" t="s">
        <v>191</v>
      </c>
    </row>
    <row r="216" spans="2:10">
      <c r="B216" s="102"/>
      <c r="C216" s="742" t="s">
        <v>267</v>
      </c>
      <c r="D216" s="1433" t="s">
        <v>702</v>
      </c>
      <c r="E216" s="675">
        <v>11.763999999999999</v>
      </c>
      <c r="F216" s="671">
        <v>16.591000000000001</v>
      </c>
      <c r="G216" s="671">
        <v>10.242000000000001</v>
      </c>
      <c r="H216" s="673">
        <f t="shared" si="26"/>
        <v>237.34300000000002</v>
      </c>
      <c r="I216" s="1371">
        <v>14</v>
      </c>
      <c r="J216" s="1337" t="s">
        <v>266</v>
      </c>
    </row>
    <row r="217" spans="2:10" ht="12.75" customHeight="1">
      <c r="B217" s="102"/>
      <c r="C217" s="1687" t="s">
        <v>646</v>
      </c>
      <c r="D217" s="1446" t="s">
        <v>626</v>
      </c>
      <c r="E217" s="957">
        <v>3.4750000000000001</v>
      </c>
      <c r="F217" s="689">
        <v>4.5049999999999999</v>
      </c>
      <c r="G217" s="957">
        <v>14.846</v>
      </c>
      <c r="H217" s="1331">
        <f t="shared" si="26"/>
        <v>113.82900000000001</v>
      </c>
      <c r="I217" s="1332">
        <v>30</v>
      </c>
      <c r="J217" s="1345" t="s">
        <v>761</v>
      </c>
    </row>
    <row r="218" spans="2:10" ht="13.5" customHeight="1">
      <c r="B218" s="102"/>
      <c r="C218" s="1730" t="s">
        <v>707</v>
      </c>
      <c r="D218" s="1660"/>
      <c r="E218" s="670">
        <v>2.786</v>
      </c>
      <c r="F218" s="671">
        <v>3.1970000000000001</v>
      </c>
      <c r="G218" s="672">
        <v>4.87</v>
      </c>
      <c r="H218" s="673">
        <f t="shared" si="26"/>
        <v>59.396999999999998</v>
      </c>
      <c r="I218" s="1371"/>
      <c r="J218" s="1335" t="s">
        <v>265</v>
      </c>
    </row>
    <row r="219" spans="2:10" ht="12.75" customHeight="1">
      <c r="B219" s="102"/>
      <c r="C219" s="1373" t="s">
        <v>499</v>
      </c>
      <c r="D219" s="1413">
        <v>200</v>
      </c>
      <c r="E219" s="373">
        <v>0.66200000000000003</v>
      </c>
      <c r="F219" s="677">
        <v>0.09</v>
      </c>
      <c r="G219" s="246">
        <v>15.401999999999999</v>
      </c>
      <c r="H219" s="1334">
        <f t="shared" si="26"/>
        <v>65.066000000000003</v>
      </c>
      <c r="I219" s="1679">
        <v>47</v>
      </c>
      <c r="J219" s="1342" t="s">
        <v>17</v>
      </c>
    </row>
    <row r="220" spans="2:10" ht="15.75" customHeight="1">
      <c r="B220" s="102"/>
      <c r="C220" s="1373" t="s">
        <v>11</v>
      </c>
      <c r="D220" s="1413">
        <v>50</v>
      </c>
      <c r="E220" s="679">
        <v>2.5499999999999998</v>
      </c>
      <c r="F220" s="290">
        <v>0.42499999999999999</v>
      </c>
      <c r="G220" s="290">
        <v>25.462</v>
      </c>
      <c r="H220" s="291">
        <f>G220*4+F220*9+E220*4</f>
        <v>115.873</v>
      </c>
      <c r="I220" s="1365">
        <v>44</v>
      </c>
      <c r="J220" s="1342" t="s">
        <v>10</v>
      </c>
    </row>
    <row r="221" spans="2:10" ht="15" thickBot="1">
      <c r="B221" s="104"/>
      <c r="C221" s="1373" t="s">
        <v>15</v>
      </c>
      <c r="D221" s="1415">
        <v>40</v>
      </c>
      <c r="E221" s="687">
        <v>2.2599999999999998</v>
      </c>
      <c r="F221" s="689">
        <v>0.48</v>
      </c>
      <c r="G221" s="689">
        <v>18.074000000000002</v>
      </c>
      <c r="H221" s="667">
        <f>G221*4+F221*9+E221*4</f>
        <v>85.656000000000006</v>
      </c>
      <c r="I221" s="1371">
        <v>43</v>
      </c>
      <c r="J221" s="1361" t="s">
        <v>10</v>
      </c>
    </row>
    <row r="222" spans="2:10" ht="13.5" customHeight="1" thickBot="1">
      <c r="B222" s="1435" t="s">
        <v>525</v>
      </c>
      <c r="C222" s="42"/>
      <c r="D222" s="56"/>
      <c r="E222" s="1695">
        <f>SUM(E215:E221)</f>
        <v>28.558300000000003</v>
      </c>
      <c r="F222" s="1724">
        <f>SUM(F215:F221)</f>
        <v>34.675999999999995</v>
      </c>
      <c r="G222" s="1696">
        <f>SUM(G215:G221)</f>
        <v>107.059</v>
      </c>
      <c r="H222" s="1745">
        <f>SUM(H215:H221)</f>
        <v>854.55320000000029</v>
      </c>
      <c r="I222" s="1439" t="s">
        <v>501</v>
      </c>
      <c r="J222" s="1346"/>
    </row>
    <row r="223" spans="2:10" ht="13.5" customHeight="1" thickBot="1">
      <c r="B223" s="41"/>
      <c r="C223" s="42" t="s">
        <v>675</v>
      </c>
      <c r="D223" s="43"/>
      <c r="E223" s="248">
        <f>E212+E222</f>
        <v>45.804299999999998</v>
      </c>
      <c r="F223" s="148">
        <f>F212+F222</f>
        <v>53.707999999999991</v>
      </c>
      <c r="G223" s="148">
        <f>G212+G222</f>
        <v>193.815</v>
      </c>
      <c r="H223" s="417">
        <f t="shared" ref="H223" si="27">H212+H222</f>
        <v>1441.8492000000001</v>
      </c>
      <c r="I223" s="1682" t="s">
        <v>502</v>
      </c>
      <c r="J223" s="1323">
        <f>D215+D219+D220+D221+110+10+90+90</f>
        <v>840</v>
      </c>
    </row>
    <row r="224" spans="2:10" ht="12.75" customHeight="1" thickBot="1">
      <c r="B224" s="45"/>
      <c r="C224" s="46" t="s">
        <v>14</v>
      </c>
      <c r="D224" s="47"/>
      <c r="E224" s="415">
        <v>45</v>
      </c>
      <c r="F224" s="416">
        <v>46</v>
      </c>
      <c r="G224" s="701">
        <v>191.5</v>
      </c>
      <c r="H224" s="1662">
        <v>1360</v>
      </c>
      <c r="I224" s="1426" t="s">
        <v>665</v>
      </c>
      <c r="J224" s="1382"/>
    </row>
    <row r="225" spans="2:10" ht="14.25" customHeight="1"/>
    <row r="226" spans="2:10" ht="13.5" customHeight="1"/>
    <row r="227" spans="2:10">
      <c r="B227" s="1320" t="s">
        <v>771</v>
      </c>
      <c r="D227" s="23"/>
      <c r="E227"/>
      <c r="F227"/>
      <c r="G227" s="23"/>
      <c r="H227" s="23"/>
      <c r="I227" s="24"/>
      <c r="J227" s="30"/>
    </row>
    <row r="228" spans="2:10">
      <c r="B228" s="23"/>
      <c r="C228" s="23"/>
      <c r="D228" s="1396"/>
      <c r="E228" s="1397" t="s">
        <v>1</v>
      </c>
      <c r="F228"/>
      <c r="G228"/>
      <c r="H228"/>
      <c r="I228"/>
      <c r="J228" s="1398">
        <v>0.5</v>
      </c>
    </row>
    <row r="229" spans="2:10" ht="16.2" thickBot="1">
      <c r="B229" s="24" t="s">
        <v>715</v>
      </c>
      <c r="C229" s="24"/>
      <c r="D229"/>
      <c r="E229"/>
      <c r="F229" s="26" t="s">
        <v>0</v>
      </c>
      <c r="G229"/>
      <c r="H229" s="641" t="s">
        <v>522</v>
      </c>
      <c r="I229"/>
      <c r="J229" s="641"/>
    </row>
    <row r="230" spans="2:10" ht="15" thickBot="1">
      <c r="B230" s="1348" t="s">
        <v>481</v>
      </c>
      <c r="C230" s="116"/>
      <c r="D230" s="1349" t="s">
        <v>482</v>
      </c>
      <c r="E230" s="743" t="s">
        <v>483</v>
      </c>
      <c r="F230" s="743"/>
      <c r="G230" s="743"/>
      <c r="H230" s="1350" t="s">
        <v>484</v>
      </c>
      <c r="I230" s="1351" t="s">
        <v>485</v>
      </c>
      <c r="J230" s="1352" t="s">
        <v>486</v>
      </c>
    </row>
    <row r="231" spans="2:10">
      <c r="B231" s="1353" t="s">
        <v>487</v>
      </c>
      <c r="C231" s="1322" t="s">
        <v>488</v>
      </c>
      <c r="D231" s="1354" t="s">
        <v>489</v>
      </c>
      <c r="E231" s="1355" t="s">
        <v>490</v>
      </c>
      <c r="F231" s="1355" t="s">
        <v>73</v>
      </c>
      <c r="G231" s="1355" t="s">
        <v>74</v>
      </c>
      <c r="H231" s="1356" t="s">
        <v>491</v>
      </c>
      <c r="I231" s="1325" t="s">
        <v>492</v>
      </c>
      <c r="J231" s="1326" t="s">
        <v>493</v>
      </c>
    </row>
    <row r="232" spans="2:10" ht="15" thickBot="1">
      <c r="B232" s="1399"/>
      <c r="C232" s="1327"/>
      <c r="D232" s="1400"/>
      <c r="E232" s="1357" t="s">
        <v>6</v>
      </c>
      <c r="F232" s="1357" t="s">
        <v>7</v>
      </c>
      <c r="G232" s="1357" t="s">
        <v>8</v>
      </c>
      <c r="H232" s="1328" t="s">
        <v>494</v>
      </c>
      <c r="I232" s="1329" t="s">
        <v>495</v>
      </c>
      <c r="J232" s="1330" t="s">
        <v>496</v>
      </c>
    </row>
    <row r="233" spans="2:10">
      <c r="B233" s="116"/>
      <c r="C233" s="1459" t="s">
        <v>346</v>
      </c>
      <c r="D233" s="1401"/>
      <c r="E233" s="1402"/>
      <c r="F233" s="1403"/>
      <c r="G233" s="1403"/>
      <c r="H233" s="1404"/>
      <c r="I233" s="1448"/>
      <c r="J233" s="1726"/>
    </row>
    <row r="234" spans="2:10">
      <c r="B234" s="1324" t="s">
        <v>497</v>
      </c>
      <c r="C234" s="1367" t="s">
        <v>636</v>
      </c>
      <c r="D234" s="1409" t="s">
        <v>709</v>
      </c>
      <c r="E234" s="957">
        <v>25.978000000000002</v>
      </c>
      <c r="F234" s="689">
        <v>20.059999999999999</v>
      </c>
      <c r="G234" s="957">
        <v>32.636000000000003</v>
      </c>
      <c r="H234" s="1331">
        <f>G234*4+F234*9+E234*4</f>
        <v>414.99599999999998</v>
      </c>
      <c r="I234" s="1332">
        <v>40</v>
      </c>
      <c r="J234" s="1727" t="s">
        <v>119</v>
      </c>
    </row>
    <row r="235" spans="2:10">
      <c r="B235" s="1336" t="s">
        <v>498</v>
      </c>
      <c r="C235" s="1333" t="s">
        <v>689</v>
      </c>
      <c r="D235" s="1761"/>
      <c r="E235" s="670"/>
      <c r="F235" s="671"/>
      <c r="G235" s="672"/>
      <c r="H235" s="1334"/>
      <c r="I235" s="1660"/>
      <c r="J235" s="1762"/>
    </row>
    <row r="236" spans="2:10" ht="15.6">
      <c r="B236" s="1338" t="s">
        <v>16</v>
      </c>
      <c r="C236" s="1339" t="s">
        <v>188</v>
      </c>
      <c r="D236" s="195">
        <v>200</v>
      </c>
      <c r="E236" s="239">
        <v>3.6</v>
      </c>
      <c r="F236" s="240">
        <v>2.67</v>
      </c>
      <c r="G236" s="240">
        <v>19.600000000000001</v>
      </c>
      <c r="H236" s="238">
        <f>G236*4+F236*9+E236*4</f>
        <v>116.83000000000001</v>
      </c>
      <c r="I236" s="1672">
        <v>48</v>
      </c>
      <c r="J236" s="1728" t="s">
        <v>189</v>
      </c>
    </row>
    <row r="237" spans="2:10">
      <c r="B237" s="1343" t="s">
        <v>535</v>
      </c>
      <c r="C237" s="1468" t="s">
        <v>235</v>
      </c>
      <c r="D237" s="1433">
        <v>55</v>
      </c>
      <c r="E237" s="679">
        <v>5.4160000000000004</v>
      </c>
      <c r="F237" s="677">
        <v>8.4429999999999996</v>
      </c>
      <c r="G237" s="677">
        <v>16.3</v>
      </c>
      <c r="H237" s="411">
        <f t="shared" ref="H237:H238" si="28">G237*4+F237*9+E237*4</f>
        <v>162.851</v>
      </c>
      <c r="I237" s="1673">
        <v>42</v>
      </c>
      <c r="J237" s="1763" t="s">
        <v>753</v>
      </c>
    </row>
    <row r="238" spans="2:10" ht="15" thickBot="1">
      <c r="B238" s="1343"/>
      <c r="C238" s="1344" t="s">
        <v>549</v>
      </c>
      <c r="D238" s="1415">
        <v>100</v>
      </c>
      <c r="E238" s="687">
        <v>0.4</v>
      </c>
      <c r="F238" s="688">
        <v>0.4</v>
      </c>
      <c r="G238" s="689">
        <v>9.8000000000000007</v>
      </c>
      <c r="H238" s="1331">
        <f t="shared" si="28"/>
        <v>44.400000000000006</v>
      </c>
      <c r="I238" s="1692">
        <v>46</v>
      </c>
      <c r="J238" s="1764" t="s">
        <v>13</v>
      </c>
    </row>
    <row r="239" spans="2:10">
      <c r="B239" s="1416" t="s">
        <v>674</v>
      </c>
      <c r="D239" s="242"/>
      <c r="E239" s="1733">
        <f>SUM(E234:E238)</f>
        <v>35.393999999999998</v>
      </c>
      <c r="F239" s="1877">
        <f>SUM(F234:F238)</f>
        <v>31.572999999999993</v>
      </c>
      <c r="G239" s="1737">
        <f>SUM(G234:G238)</f>
        <v>78.335999999999999</v>
      </c>
      <c r="H239" s="1735">
        <f>SUM(H234:H238)</f>
        <v>739.077</v>
      </c>
      <c r="I239" s="1421" t="s">
        <v>501</v>
      </c>
      <c r="J239" s="1346"/>
    </row>
    <row r="240" spans="2:10" ht="15" thickBot="1">
      <c r="B240" s="102"/>
      <c r="E240" s="1422"/>
      <c r="F240" s="1739"/>
      <c r="G240" s="1423"/>
      <c r="H240" s="1425"/>
      <c r="I240" s="1426" t="s">
        <v>664</v>
      </c>
      <c r="J240" s="1347">
        <f>D236+D237+D238+165+35</f>
        <v>555</v>
      </c>
    </row>
    <row r="241" spans="2:10">
      <c r="B241" s="102"/>
      <c r="C241" s="274" t="s">
        <v>234</v>
      </c>
      <c r="D241" s="1321"/>
      <c r="E241" s="66"/>
      <c r="F241" s="1427"/>
      <c r="G241" s="1427"/>
      <c r="H241" s="1428"/>
      <c r="I241" s="1429"/>
      <c r="J241" s="1429"/>
    </row>
    <row r="242" spans="2:10">
      <c r="B242" s="102"/>
      <c r="C242" s="1460" t="s">
        <v>302</v>
      </c>
      <c r="D242" s="488">
        <v>250</v>
      </c>
      <c r="E242" s="373">
        <v>5.5880000000000001</v>
      </c>
      <c r="F242" s="677">
        <v>5.9880000000000004</v>
      </c>
      <c r="G242" s="677">
        <v>9.1780000000000008</v>
      </c>
      <c r="H242" s="411">
        <f t="shared" ref="H242" si="29">G242*4+F242*9+E242*4</f>
        <v>112.95600000000002</v>
      </c>
      <c r="I242" s="1461">
        <v>11</v>
      </c>
      <c r="J242" s="1335" t="s">
        <v>339</v>
      </c>
    </row>
    <row r="243" spans="2:10">
      <c r="B243" s="102"/>
      <c r="C243" s="1367" t="s">
        <v>507</v>
      </c>
      <c r="D243" s="488" t="s">
        <v>710</v>
      </c>
      <c r="E243" s="373">
        <v>10.397</v>
      </c>
      <c r="F243" s="677">
        <v>6.0106999999999999</v>
      </c>
      <c r="G243" s="677">
        <v>11.747</v>
      </c>
      <c r="H243" s="411">
        <f>G243*4+F243*9+E243*4</f>
        <v>142.67230000000001</v>
      </c>
      <c r="I243" s="1462">
        <v>21</v>
      </c>
      <c r="J243" s="1345" t="s">
        <v>409</v>
      </c>
    </row>
    <row r="244" spans="2:10">
      <c r="B244" s="102"/>
      <c r="C244" s="1367" t="s">
        <v>340</v>
      </c>
      <c r="D244" s="494" t="s">
        <v>418</v>
      </c>
      <c r="E244" s="664">
        <v>2.657</v>
      </c>
      <c r="F244" s="665">
        <v>6.4349999999999996</v>
      </c>
      <c r="G244" s="666">
        <v>13.4</v>
      </c>
      <c r="H244" s="667">
        <f t="shared" ref="H244" si="30">G244*4+F244*9+E244*4</f>
        <v>122.143</v>
      </c>
      <c r="I244" s="1463">
        <v>34</v>
      </c>
      <c r="J244" s="1345" t="s">
        <v>303</v>
      </c>
    </row>
    <row r="245" spans="2:10">
      <c r="B245" s="102"/>
      <c r="C245" s="1333" t="s">
        <v>341</v>
      </c>
      <c r="D245" s="597"/>
      <c r="E245" s="670">
        <v>1.6379999999999999</v>
      </c>
      <c r="F245" s="671">
        <v>4.3120000000000003</v>
      </c>
      <c r="G245" s="672">
        <v>8.7270000000000003</v>
      </c>
      <c r="H245" s="673">
        <f>G245*4+F245*9+E245*4</f>
        <v>80.268000000000001</v>
      </c>
      <c r="I245" s="1461"/>
      <c r="J245" s="1335" t="s">
        <v>147</v>
      </c>
    </row>
    <row r="246" spans="2:10">
      <c r="B246" s="102"/>
      <c r="C246" s="1339" t="s">
        <v>229</v>
      </c>
      <c r="D246" s="488">
        <v>200</v>
      </c>
      <c r="E246" s="373">
        <v>1</v>
      </c>
      <c r="F246" s="677">
        <v>0</v>
      </c>
      <c r="G246" s="677">
        <v>20.92</v>
      </c>
      <c r="H246" s="411">
        <f t="shared" ref="H246" si="31">G246*4+F246*9+E246*4</f>
        <v>87.68</v>
      </c>
      <c r="I246" s="1371">
        <v>50</v>
      </c>
      <c r="J246" s="1342" t="s">
        <v>9</v>
      </c>
    </row>
    <row r="247" spans="2:10">
      <c r="B247" s="102"/>
      <c r="C247" s="1339" t="s">
        <v>11</v>
      </c>
      <c r="D247" s="1413">
        <v>50</v>
      </c>
      <c r="E247" s="679">
        <v>2.5499999999999998</v>
      </c>
      <c r="F247" s="290">
        <v>0.42499999999999999</v>
      </c>
      <c r="G247" s="290">
        <v>25.462</v>
      </c>
      <c r="H247" s="291">
        <f>G247*4+F247*9+E247*4</f>
        <v>115.873</v>
      </c>
      <c r="I247" s="1365">
        <v>44</v>
      </c>
      <c r="J247" s="1342" t="s">
        <v>10</v>
      </c>
    </row>
    <row r="248" spans="2:10" ht="15" thickBot="1">
      <c r="B248" s="104"/>
      <c r="C248" s="1344" t="s">
        <v>12</v>
      </c>
      <c r="D248" s="1415">
        <v>40</v>
      </c>
      <c r="E248" s="687">
        <v>2.2599999999999998</v>
      </c>
      <c r="F248" s="689">
        <v>0.48</v>
      </c>
      <c r="G248" s="689">
        <v>18.074000000000002</v>
      </c>
      <c r="H248" s="667">
        <f>G248*4+F248*9+E248*4</f>
        <v>85.656000000000006</v>
      </c>
      <c r="I248" s="1371">
        <v>43</v>
      </c>
      <c r="J248" s="1342" t="s">
        <v>10</v>
      </c>
    </row>
    <row r="249" spans="2:10" ht="15" thickBot="1">
      <c r="B249" s="1435" t="s">
        <v>525</v>
      </c>
      <c r="C249" s="42"/>
      <c r="D249" s="56"/>
      <c r="E249" s="1695">
        <f>SUM(E242:E248)</f>
        <v>26.090000000000003</v>
      </c>
      <c r="F249" s="1724">
        <f>SUM(F242:F248)</f>
        <v>23.650700000000001</v>
      </c>
      <c r="G249" s="1696">
        <f>SUM(G242:G248)</f>
        <v>107.50800000000001</v>
      </c>
      <c r="H249" s="1724">
        <f>SUM(H242:H248)</f>
        <v>747.24829999999997</v>
      </c>
      <c r="I249" s="1439" t="s">
        <v>501</v>
      </c>
      <c r="J249" s="1346"/>
    </row>
    <row r="250" spans="2:10" ht="15" thickBot="1">
      <c r="B250" s="41"/>
      <c r="C250" s="42" t="s">
        <v>675</v>
      </c>
      <c r="D250" s="43"/>
      <c r="E250" s="248">
        <f>E239+E249</f>
        <v>61.484000000000002</v>
      </c>
      <c r="F250" s="148">
        <f t="shared" ref="F250:G250" si="32">F239+F249</f>
        <v>55.223699999999994</v>
      </c>
      <c r="G250" s="148">
        <f t="shared" si="32"/>
        <v>185.84399999999999</v>
      </c>
      <c r="H250" s="417">
        <f>H239+H249</f>
        <v>1486.3253</v>
      </c>
      <c r="I250" s="1440" t="s">
        <v>502</v>
      </c>
      <c r="J250" s="1323">
        <f>D242+D246+D247+D248+110+20+120+60</f>
        <v>850</v>
      </c>
    </row>
    <row r="251" spans="2:10" ht="15" thickBot="1">
      <c r="B251" s="45"/>
      <c r="C251" s="46" t="s">
        <v>14</v>
      </c>
      <c r="D251" s="47"/>
      <c r="E251" s="415">
        <v>45</v>
      </c>
      <c r="F251" s="416">
        <v>46</v>
      </c>
      <c r="G251" s="701">
        <v>191.5</v>
      </c>
      <c r="H251" s="1662">
        <v>1360</v>
      </c>
      <c r="I251" s="1426" t="s">
        <v>665</v>
      </c>
      <c r="J251" s="1382"/>
    </row>
    <row r="253" spans="2:10" ht="15" thickBot="1"/>
    <row r="254" spans="2:10" ht="15" thickBot="1">
      <c r="B254" s="1348" t="s">
        <v>481</v>
      </c>
      <c r="C254" s="116"/>
      <c r="D254" s="1349" t="s">
        <v>482</v>
      </c>
      <c r="E254" s="743" t="s">
        <v>483</v>
      </c>
      <c r="F254" s="743"/>
      <c r="G254" s="743"/>
      <c r="H254" s="1350" t="s">
        <v>484</v>
      </c>
      <c r="I254" s="1351" t="s">
        <v>485</v>
      </c>
      <c r="J254" s="1352" t="s">
        <v>486</v>
      </c>
    </row>
    <row r="255" spans="2:10">
      <c r="B255" s="1353" t="s">
        <v>487</v>
      </c>
      <c r="C255" s="1322" t="s">
        <v>488</v>
      </c>
      <c r="D255" s="1354" t="s">
        <v>489</v>
      </c>
      <c r="E255" s="1355" t="s">
        <v>490</v>
      </c>
      <c r="F255" s="1355" t="s">
        <v>73</v>
      </c>
      <c r="G255" s="1355" t="s">
        <v>74</v>
      </c>
      <c r="H255" s="1356" t="s">
        <v>491</v>
      </c>
      <c r="I255" s="1325" t="s">
        <v>492</v>
      </c>
      <c r="J255" s="1326" t="s">
        <v>493</v>
      </c>
    </row>
    <row r="256" spans="2:10" ht="15" thickBot="1">
      <c r="B256" s="1399"/>
      <c r="C256" s="1327"/>
      <c r="D256" s="1400"/>
      <c r="E256" s="1357" t="s">
        <v>6</v>
      </c>
      <c r="F256" s="1357" t="s">
        <v>7</v>
      </c>
      <c r="G256" s="1357" t="s">
        <v>8</v>
      </c>
      <c r="H256" s="1328" t="s">
        <v>494</v>
      </c>
      <c r="I256" s="1457" t="s">
        <v>495</v>
      </c>
      <c r="J256" s="1330" t="s">
        <v>496</v>
      </c>
    </row>
    <row r="257" spans="2:10">
      <c r="B257" s="116"/>
      <c r="C257" s="1467" t="s">
        <v>346</v>
      </c>
      <c r="D257" s="296"/>
      <c r="E257" s="1766"/>
      <c r="F257" s="1767"/>
      <c r="G257" s="1767"/>
      <c r="H257" s="1768"/>
      <c r="I257" s="1448"/>
      <c r="J257" s="1405"/>
    </row>
    <row r="258" spans="2:10">
      <c r="B258" s="1324" t="s">
        <v>497</v>
      </c>
      <c r="C258" s="1339" t="s">
        <v>536</v>
      </c>
      <c r="D258" s="407">
        <v>200</v>
      </c>
      <c r="E258" s="684">
        <v>15.086</v>
      </c>
      <c r="F258" s="685">
        <v>21.478000000000002</v>
      </c>
      <c r="G258" s="685">
        <v>4.0739999999999998</v>
      </c>
      <c r="H258" s="686">
        <f>G258*4+F258*9+E258*4</f>
        <v>269.94200000000001</v>
      </c>
      <c r="I258" s="1771">
        <v>28</v>
      </c>
      <c r="J258" s="1345" t="s">
        <v>537</v>
      </c>
    </row>
    <row r="259" spans="2:10">
      <c r="B259" s="1336" t="s">
        <v>498</v>
      </c>
      <c r="C259" s="1773" t="s">
        <v>538</v>
      </c>
      <c r="D259" s="488">
        <v>60</v>
      </c>
      <c r="E259" s="670">
        <v>1.7270000000000001</v>
      </c>
      <c r="F259" s="671">
        <v>1.4750000000000001</v>
      </c>
      <c r="G259" s="672">
        <v>3.2869999999999999</v>
      </c>
      <c r="H259" s="673">
        <f>G259*4+F259*9+E259*4</f>
        <v>33.331000000000003</v>
      </c>
      <c r="I259" s="1869">
        <v>38</v>
      </c>
      <c r="J259" s="1366" t="s">
        <v>327</v>
      </c>
    </row>
    <row r="260" spans="2:10" ht="15.6">
      <c r="B260" s="1338" t="s">
        <v>16</v>
      </c>
      <c r="C260" s="1460" t="s">
        <v>118</v>
      </c>
      <c r="D260" s="1668">
        <v>200</v>
      </c>
      <c r="E260" s="289">
        <v>7.0000000000000007E-2</v>
      </c>
      <c r="F260" s="290">
        <v>0.02</v>
      </c>
      <c r="G260" s="290">
        <v>15</v>
      </c>
      <c r="H260" s="291">
        <f>G260*4+F260*9+E260*4</f>
        <v>60.46</v>
      </c>
      <c r="I260" s="1341">
        <v>51</v>
      </c>
      <c r="J260" s="1728" t="s">
        <v>19</v>
      </c>
    </row>
    <row r="261" spans="2:10">
      <c r="B261" s="1343" t="s">
        <v>539</v>
      </c>
      <c r="C261" s="1460" t="s">
        <v>11</v>
      </c>
      <c r="D261" s="407">
        <v>60</v>
      </c>
      <c r="E261" s="289">
        <v>3.06</v>
      </c>
      <c r="F261" s="290">
        <v>0.51</v>
      </c>
      <c r="G261" s="290">
        <v>30.553999999999998</v>
      </c>
      <c r="H261" s="291">
        <f>G261*4+F261*9+E261*4</f>
        <v>139.04599999999999</v>
      </c>
      <c r="I261" s="1365">
        <v>44</v>
      </c>
      <c r="J261" s="1345" t="s">
        <v>10</v>
      </c>
    </row>
    <row r="262" spans="2:10" ht="15" thickBot="1">
      <c r="B262" s="1343"/>
      <c r="C262" s="1870" t="s">
        <v>15</v>
      </c>
      <c r="D262" s="1415">
        <v>30</v>
      </c>
      <c r="E262" s="958">
        <v>1.6950000000000001</v>
      </c>
      <c r="F262" s="689">
        <v>0.36</v>
      </c>
      <c r="G262" s="689">
        <v>13.555</v>
      </c>
      <c r="H262" s="667">
        <f t="shared" ref="H262" si="33">G262*4+F262*9+E262*4</f>
        <v>64.239999999999995</v>
      </c>
      <c r="I262" s="1371">
        <v>43</v>
      </c>
      <c r="J262" s="1345" t="s">
        <v>10</v>
      </c>
    </row>
    <row r="263" spans="2:10">
      <c r="B263" s="1416" t="s">
        <v>674</v>
      </c>
      <c r="D263" s="242"/>
      <c r="E263" s="1733">
        <f>SUM(E258:E262)</f>
        <v>21.637999999999998</v>
      </c>
      <c r="F263" s="1737">
        <f>SUM(F258:F262)</f>
        <v>23.843000000000004</v>
      </c>
      <c r="G263" s="1736">
        <f>SUM(G258:G262)</f>
        <v>66.47</v>
      </c>
      <c r="H263" s="1735">
        <f>SUM(H258:H262)</f>
        <v>567.01900000000001</v>
      </c>
      <c r="I263" s="718" t="s">
        <v>501</v>
      </c>
      <c r="J263" s="1346"/>
    </row>
    <row r="264" spans="2:10" ht="15" thickBot="1">
      <c r="B264" s="102"/>
      <c r="E264" s="1422"/>
      <c r="F264" s="1423"/>
      <c r="G264" s="1423"/>
      <c r="H264" s="1425"/>
      <c r="I264" s="1426" t="s">
        <v>664</v>
      </c>
      <c r="J264" s="1347">
        <f>D258+D259+D260+D261+D262</f>
        <v>550</v>
      </c>
    </row>
    <row r="265" spans="2:10">
      <c r="B265" s="102"/>
      <c r="C265" s="274" t="s">
        <v>234</v>
      </c>
      <c r="D265" s="1321"/>
      <c r="E265" s="66"/>
      <c r="F265" s="1427"/>
      <c r="G265" s="1427"/>
      <c r="H265" s="1428"/>
      <c r="I265" s="1429"/>
      <c r="J265" s="1429"/>
    </row>
    <row r="266" spans="2:10">
      <c r="B266" s="102"/>
      <c r="C266" s="1406" t="s">
        <v>342</v>
      </c>
      <c r="D266" s="1433">
        <v>250</v>
      </c>
      <c r="E266" s="676">
        <v>5.1950000000000003</v>
      </c>
      <c r="F266" s="695">
        <v>2.78</v>
      </c>
      <c r="G266" s="676">
        <v>15.69</v>
      </c>
      <c r="H266" s="411">
        <f>G266*4+F266*9+E266*4</f>
        <v>108.56</v>
      </c>
      <c r="I266" s="1464">
        <v>12</v>
      </c>
      <c r="J266" s="1335" t="s">
        <v>195</v>
      </c>
    </row>
    <row r="267" spans="2:10">
      <c r="B267" s="102"/>
      <c r="C267" s="1373" t="s">
        <v>390</v>
      </c>
      <c r="D267" s="1413" t="s">
        <v>705</v>
      </c>
      <c r="E267" s="675">
        <v>13.259</v>
      </c>
      <c r="F267" s="671">
        <v>10.404999999999999</v>
      </c>
      <c r="G267" s="671">
        <v>11.151999999999999</v>
      </c>
      <c r="H267" s="673">
        <f t="shared" ref="H267:H268" si="34">G267*4+F267*9+E267*4</f>
        <v>191.28899999999999</v>
      </c>
      <c r="I267" s="378">
        <v>19</v>
      </c>
      <c r="J267" s="1342" t="s">
        <v>581</v>
      </c>
    </row>
    <row r="268" spans="2:10">
      <c r="B268" s="102"/>
      <c r="C268" s="1730" t="s">
        <v>499</v>
      </c>
      <c r="D268" s="1407">
        <v>200</v>
      </c>
      <c r="E268" s="373">
        <v>0.66200000000000003</v>
      </c>
      <c r="F268" s="677">
        <v>0.09</v>
      </c>
      <c r="G268" s="246">
        <v>15.401999999999999</v>
      </c>
      <c r="H268" s="1334">
        <f t="shared" si="34"/>
        <v>65.066000000000003</v>
      </c>
      <c r="I268" s="1679">
        <v>47</v>
      </c>
      <c r="J268" s="1342" t="s">
        <v>17</v>
      </c>
    </row>
    <row r="269" spans="2:10">
      <c r="B269" s="102"/>
      <c r="C269" s="1192" t="s">
        <v>560</v>
      </c>
      <c r="D269" s="1409">
        <v>100</v>
      </c>
      <c r="E269" s="958">
        <v>0.4</v>
      </c>
      <c r="F269" s="688">
        <v>0.4</v>
      </c>
      <c r="G269" s="689">
        <v>9.8000000000000007</v>
      </c>
      <c r="H269" s="1331">
        <f>G269*4+F269*9+E269*4</f>
        <v>44.400000000000006</v>
      </c>
      <c r="I269" s="1332">
        <v>46</v>
      </c>
      <c r="J269" s="1345" t="s">
        <v>544</v>
      </c>
    </row>
    <row r="270" spans="2:10">
      <c r="B270" s="102"/>
      <c r="C270" s="1443" t="s">
        <v>11</v>
      </c>
      <c r="D270" s="1865">
        <v>60</v>
      </c>
      <c r="E270" s="289">
        <v>3.06</v>
      </c>
      <c r="F270" s="290">
        <v>0.51</v>
      </c>
      <c r="G270" s="290">
        <v>30.553999999999998</v>
      </c>
      <c r="H270" s="291">
        <f>G270*4+F270*9+E270*4</f>
        <v>139.04599999999999</v>
      </c>
      <c r="I270" s="1341">
        <v>44</v>
      </c>
      <c r="J270" s="1342" t="s">
        <v>265</v>
      </c>
    </row>
    <row r="271" spans="2:10" ht="15" thickBot="1">
      <c r="B271" s="104"/>
      <c r="C271" s="1373" t="s">
        <v>15</v>
      </c>
      <c r="D271" s="1415">
        <v>30</v>
      </c>
      <c r="E271" s="958">
        <v>1.6950000000000001</v>
      </c>
      <c r="F271" s="689">
        <v>0.36</v>
      </c>
      <c r="G271" s="689">
        <v>13.555</v>
      </c>
      <c r="H271" s="667">
        <f t="shared" ref="H271" si="35">G271*4+F271*9+E271*4</f>
        <v>64.239999999999995</v>
      </c>
      <c r="I271" s="1371">
        <v>43</v>
      </c>
      <c r="J271" s="1342" t="s">
        <v>17</v>
      </c>
    </row>
    <row r="272" spans="2:10" ht="15" thickBot="1">
      <c r="B272" s="1435" t="s">
        <v>525</v>
      </c>
      <c r="C272" s="42"/>
      <c r="D272" s="56"/>
      <c r="E272" s="1695">
        <f>SUM(E266:E271)</f>
        <v>24.270999999999997</v>
      </c>
      <c r="F272" s="1724">
        <f>SUM(F266:F271)</f>
        <v>14.544999999999998</v>
      </c>
      <c r="G272" s="1696">
        <f>SUM(G266:G271)</f>
        <v>96.152999999999992</v>
      </c>
      <c r="H272" s="1697">
        <f>SUM(H266:H271)</f>
        <v>612.60099999999989</v>
      </c>
      <c r="I272" s="1439" t="s">
        <v>501</v>
      </c>
      <c r="J272" s="1346"/>
    </row>
    <row r="273" spans="2:10" ht="15" thickBot="1">
      <c r="B273" s="41"/>
      <c r="C273" s="42" t="s">
        <v>675</v>
      </c>
      <c r="D273" s="43"/>
      <c r="E273" s="248">
        <f>E263+E272</f>
        <v>45.908999999999992</v>
      </c>
      <c r="F273" s="148">
        <f t="shared" ref="F273:G273" si="36">F263+F272</f>
        <v>38.388000000000005</v>
      </c>
      <c r="G273" s="148">
        <f t="shared" si="36"/>
        <v>162.62299999999999</v>
      </c>
      <c r="H273" s="417">
        <f>H263+H272</f>
        <v>1179.6199999999999</v>
      </c>
      <c r="I273" s="1682" t="s">
        <v>502</v>
      </c>
      <c r="J273" s="1323">
        <f>D266+D268+D269+D270+D271+160+40</f>
        <v>840</v>
      </c>
    </row>
    <row r="274" spans="2:10" ht="15" thickBot="1">
      <c r="B274" s="45"/>
      <c r="C274" s="46" t="s">
        <v>14</v>
      </c>
      <c r="D274" s="47"/>
      <c r="E274" s="415">
        <v>45</v>
      </c>
      <c r="F274" s="416">
        <v>46</v>
      </c>
      <c r="G274" s="701">
        <v>191.5</v>
      </c>
      <c r="H274" s="1662">
        <v>1360</v>
      </c>
      <c r="I274" s="1426" t="s">
        <v>665</v>
      </c>
      <c r="J274" s="1382"/>
    </row>
    <row r="281" spans="2:10">
      <c r="B281" s="1320" t="s">
        <v>772</v>
      </c>
      <c r="D281" s="23"/>
      <c r="E281"/>
      <c r="F281"/>
      <c r="G281" s="23"/>
      <c r="H281" s="23"/>
      <c r="I281" s="24"/>
      <c r="J281" s="30"/>
    </row>
    <row r="282" spans="2:10">
      <c r="B282" s="23"/>
      <c r="C282" s="23"/>
      <c r="D282" s="1396"/>
      <c r="E282" s="1397" t="s">
        <v>1</v>
      </c>
      <c r="F282"/>
      <c r="G282"/>
      <c r="H282"/>
      <c r="I282"/>
      <c r="J282" s="1398">
        <v>0.5</v>
      </c>
    </row>
    <row r="283" spans="2:10" ht="16.2" thickBot="1">
      <c r="B283" s="24" t="s">
        <v>715</v>
      </c>
      <c r="C283" s="24"/>
      <c r="D283"/>
      <c r="E283"/>
      <c r="F283" s="26" t="s">
        <v>0</v>
      </c>
      <c r="G283"/>
      <c r="H283" s="641" t="s">
        <v>522</v>
      </c>
      <c r="I283"/>
      <c r="J283" s="641"/>
    </row>
    <row r="284" spans="2:10" ht="15" thickBot="1">
      <c r="B284" s="1348" t="s">
        <v>481</v>
      </c>
      <c r="C284" s="116"/>
      <c r="D284" s="1349" t="s">
        <v>482</v>
      </c>
      <c r="E284" s="743" t="s">
        <v>483</v>
      </c>
      <c r="F284" s="743"/>
      <c r="G284" s="743"/>
      <c r="H284" s="1350" t="s">
        <v>484</v>
      </c>
      <c r="I284" s="1351" t="s">
        <v>485</v>
      </c>
      <c r="J284" s="1352" t="s">
        <v>486</v>
      </c>
    </row>
    <row r="285" spans="2:10">
      <c r="B285" s="1353" t="s">
        <v>487</v>
      </c>
      <c r="C285" s="1322" t="s">
        <v>488</v>
      </c>
      <c r="D285" s="1354" t="s">
        <v>489</v>
      </c>
      <c r="E285" s="1355" t="s">
        <v>490</v>
      </c>
      <c r="F285" s="1355" t="s">
        <v>73</v>
      </c>
      <c r="G285" s="1355" t="s">
        <v>74</v>
      </c>
      <c r="H285" s="1356" t="s">
        <v>491</v>
      </c>
      <c r="I285" s="1325" t="s">
        <v>492</v>
      </c>
      <c r="J285" s="1326" t="s">
        <v>493</v>
      </c>
    </row>
    <row r="286" spans="2:10" ht="13.5" customHeight="1" thickBot="1">
      <c r="B286" s="1399"/>
      <c r="C286" s="1327"/>
      <c r="D286" s="1400"/>
      <c r="E286" s="1357" t="s">
        <v>6</v>
      </c>
      <c r="F286" s="1357" t="s">
        <v>7</v>
      </c>
      <c r="G286" s="1357" t="s">
        <v>8</v>
      </c>
      <c r="H286" s="1328" t="s">
        <v>494</v>
      </c>
      <c r="I286" s="1329" t="s">
        <v>495</v>
      </c>
      <c r="J286" s="1330" t="s">
        <v>496</v>
      </c>
    </row>
    <row r="287" spans="2:10" ht="13.5" customHeight="1">
      <c r="B287" s="116"/>
      <c r="C287" s="1871" t="s">
        <v>346</v>
      </c>
      <c r="D287" s="1401"/>
      <c r="E287" s="1402"/>
      <c r="F287" s="1403"/>
      <c r="G287" s="1403"/>
      <c r="H287" s="1404"/>
      <c r="I287" s="1448"/>
      <c r="J287" s="1405"/>
    </row>
    <row r="288" spans="2:10">
      <c r="B288" s="1324" t="s">
        <v>497</v>
      </c>
      <c r="C288" s="1555" t="s">
        <v>375</v>
      </c>
      <c r="D288" s="1872">
        <v>250</v>
      </c>
      <c r="E288" s="957">
        <v>5.47</v>
      </c>
      <c r="F288" s="689">
        <v>4.7450000000000001</v>
      </c>
      <c r="G288" s="957">
        <v>10.903</v>
      </c>
      <c r="H288" s="1331">
        <f t="shared" ref="H288" si="37">G288*4+F288*9+E288*4</f>
        <v>108.197</v>
      </c>
      <c r="I288" s="1332">
        <v>4</v>
      </c>
      <c r="J288" s="1345" t="s">
        <v>374</v>
      </c>
    </row>
    <row r="289" spans="2:10">
      <c r="B289" s="1336" t="s">
        <v>498</v>
      </c>
      <c r="C289" s="1066" t="s">
        <v>118</v>
      </c>
      <c r="D289" s="1668">
        <v>200</v>
      </c>
      <c r="E289" s="679">
        <v>7.0000000000000007E-2</v>
      </c>
      <c r="F289" s="677">
        <v>0.02</v>
      </c>
      <c r="G289" s="677">
        <v>15</v>
      </c>
      <c r="H289" s="1340">
        <f>G289*4+F289*9+E289*4</f>
        <v>60.46</v>
      </c>
      <c r="I289" s="1341">
        <v>51</v>
      </c>
      <c r="J289" s="1342" t="s">
        <v>19</v>
      </c>
    </row>
    <row r="290" spans="2:10" ht="15.6">
      <c r="B290" s="1338" t="s">
        <v>16</v>
      </c>
      <c r="C290" s="1412" t="s">
        <v>505</v>
      </c>
      <c r="D290" s="1873">
        <v>15</v>
      </c>
      <c r="E290" s="682">
        <v>0.63300000000000001</v>
      </c>
      <c r="F290" s="410">
        <v>0.26200000000000001</v>
      </c>
      <c r="G290" s="410">
        <v>6</v>
      </c>
      <c r="H290" s="1868">
        <f>G290*4+F290*9+E290*4</f>
        <v>28.89</v>
      </c>
      <c r="I290" s="1673">
        <v>45</v>
      </c>
      <c r="J290" s="1345" t="s">
        <v>10</v>
      </c>
    </row>
    <row r="291" spans="2:10" ht="10.5" customHeight="1">
      <c r="B291" s="1343" t="s">
        <v>697</v>
      </c>
      <c r="C291" s="1066" t="s">
        <v>11</v>
      </c>
      <c r="D291" s="1731">
        <v>30</v>
      </c>
      <c r="E291" s="289">
        <v>1.53</v>
      </c>
      <c r="F291" s="290">
        <v>0.255</v>
      </c>
      <c r="G291" s="290">
        <v>15.276999999999999</v>
      </c>
      <c r="H291" s="291">
        <f>G291*4+F291*9+E291*4</f>
        <v>69.522999999999996</v>
      </c>
      <c r="I291" s="1365">
        <v>44</v>
      </c>
      <c r="J291" s="1727" t="s">
        <v>10</v>
      </c>
    </row>
    <row r="292" spans="2:10" ht="12.75" customHeight="1">
      <c r="B292" s="1343"/>
      <c r="C292" s="1066" t="s">
        <v>15</v>
      </c>
      <c r="D292" s="1731">
        <v>30</v>
      </c>
      <c r="E292" s="958">
        <v>1.6950000000000001</v>
      </c>
      <c r="F292" s="689">
        <v>0.36</v>
      </c>
      <c r="G292" s="689">
        <v>13.555</v>
      </c>
      <c r="H292" s="667">
        <f t="shared" ref="H292:H293" si="38">G292*4+F292*9+E292*4</f>
        <v>64.239999999999995</v>
      </c>
      <c r="I292" s="1371">
        <v>43</v>
      </c>
      <c r="J292" s="1345" t="s">
        <v>10</v>
      </c>
    </row>
    <row r="293" spans="2:10" ht="11.25" customHeight="1" thickBot="1">
      <c r="B293" s="102"/>
      <c r="C293" s="1445" t="s">
        <v>560</v>
      </c>
      <c r="D293" s="1874">
        <v>100</v>
      </c>
      <c r="E293" s="687">
        <v>0.4</v>
      </c>
      <c r="F293" s="688">
        <v>0.4</v>
      </c>
      <c r="G293" s="689">
        <v>9.8000000000000007</v>
      </c>
      <c r="H293" s="667">
        <f t="shared" si="38"/>
        <v>44.400000000000006</v>
      </c>
      <c r="I293" s="1692">
        <v>46</v>
      </c>
      <c r="J293" s="1361" t="s">
        <v>544</v>
      </c>
    </row>
    <row r="294" spans="2:10" ht="13.5" customHeight="1">
      <c r="B294" s="1416" t="s">
        <v>674</v>
      </c>
      <c r="D294" s="242"/>
      <c r="E294" s="1417">
        <f>SUM(E288:E293)</f>
        <v>9.798</v>
      </c>
      <c r="F294" s="1418">
        <f>SUM(F288:F293)</f>
        <v>6.0419999999999998</v>
      </c>
      <c r="G294" s="1419">
        <f>SUM(G288:G293)</f>
        <v>70.534999999999997</v>
      </c>
      <c r="H294" s="1420">
        <f>SUM(H288:H293)</f>
        <v>375.71000000000004</v>
      </c>
      <c r="I294" s="1421" t="s">
        <v>501</v>
      </c>
      <c r="J294" s="1346"/>
    </row>
    <row r="295" spans="2:10" ht="12" customHeight="1" thickBot="1">
      <c r="B295" s="102"/>
      <c r="E295" s="1422"/>
      <c r="F295" s="1423"/>
      <c r="G295" s="1424"/>
      <c r="H295" s="1425"/>
      <c r="I295" s="1426" t="s">
        <v>664</v>
      </c>
      <c r="J295" s="1347">
        <f>D288++D289+D290+D291+D292+D293</f>
        <v>625</v>
      </c>
    </row>
    <row r="296" spans="2:10" ht="15" customHeight="1">
      <c r="B296" s="102"/>
      <c r="C296" s="274" t="s">
        <v>234</v>
      </c>
      <c r="D296" s="116"/>
      <c r="E296" s="66"/>
      <c r="F296" s="1427"/>
      <c r="G296" s="1427"/>
      <c r="H296" s="1427"/>
      <c r="I296" s="1429"/>
      <c r="J296" s="1429"/>
    </row>
    <row r="297" spans="2:10">
      <c r="B297" s="102"/>
      <c r="C297" s="1406" t="s">
        <v>209</v>
      </c>
      <c r="D297" s="1413">
        <v>250</v>
      </c>
      <c r="E297" s="962">
        <v>6.0670000000000002</v>
      </c>
      <c r="F297" s="676">
        <v>5.8550000000000004</v>
      </c>
      <c r="G297" s="963">
        <v>11.5</v>
      </c>
      <c r="H297" s="411">
        <f>G297*4+F297*9+E297*4</f>
        <v>122.96300000000001</v>
      </c>
      <c r="I297" s="1360">
        <v>13</v>
      </c>
      <c r="J297" s="1335" t="s">
        <v>540</v>
      </c>
    </row>
    <row r="298" spans="2:10">
      <c r="B298" s="102"/>
      <c r="C298" s="1412" t="s">
        <v>530</v>
      </c>
      <c r="D298" s="1413">
        <v>60</v>
      </c>
      <c r="E298" s="679">
        <v>0.42</v>
      </c>
      <c r="F298" s="677">
        <v>0.06</v>
      </c>
      <c r="G298" s="677">
        <v>1.1399999999999999</v>
      </c>
      <c r="H298" s="411">
        <f>G298*4+F298*9+E298*4</f>
        <v>6.7799999999999994</v>
      </c>
      <c r="I298" s="378">
        <v>37</v>
      </c>
      <c r="J298" s="1454" t="s">
        <v>335</v>
      </c>
    </row>
    <row r="299" spans="2:10" ht="12" customHeight="1">
      <c r="B299" s="102"/>
      <c r="C299" s="1412" t="s">
        <v>508</v>
      </c>
      <c r="D299" s="1409" t="s">
        <v>709</v>
      </c>
      <c r="E299" s="696">
        <v>12.628</v>
      </c>
      <c r="F299" s="683">
        <v>25.067</v>
      </c>
      <c r="G299" s="697">
        <v>33.018000000000001</v>
      </c>
      <c r="H299" s="411">
        <f>G299*4+F299*9+E299*4</f>
        <v>408.18700000000001</v>
      </c>
      <c r="I299" s="1465">
        <v>17</v>
      </c>
      <c r="J299" s="1345" t="s">
        <v>318</v>
      </c>
    </row>
    <row r="300" spans="2:10" ht="12" customHeight="1">
      <c r="B300" s="102"/>
      <c r="C300" s="409" t="s">
        <v>288</v>
      </c>
      <c r="D300" s="1413">
        <v>200</v>
      </c>
      <c r="E300" s="684">
        <v>0.23200000000000001</v>
      </c>
      <c r="F300" s="685">
        <v>1.2E-2</v>
      </c>
      <c r="G300" s="685">
        <v>19.052</v>
      </c>
      <c r="H300" s="686">
        <f t="shared" ref="H300" si="39">G300*4+F300*9+E300*4</f>
        <v>77.244</v>
      </c>
      <c r="I300" s="1458">
        <v>54</v>
      </c>
      <c r="J300" s="1342" t="s">
        <v>293</v>
      </c>
    </row>
    <row r="301" spans="2:10" ht="13.5" customHeight="1">
      <c r="B301" s="102"/>
      <c r="C301" s="1412" t="s">
        <v>11</v>
      </c>
      <c r="D301" s="1865">
        <v>60</v>
      </c>
      <c r="E301" s="289">
        <v>3.06</v>
      </c>
      <c r="F301" s="290">
        <v>0.51</v>
      </c>
      <c r="G301" s="290">
        <v>30.553999999999998</v>
      </c>
      <c r="H301" s="291">
        <f>G301*4+F301*9+E301*4</f>
        <v>139.04599999999999</v>
      </c>
      <c r="I301" s="1365">
        <v>44</v>
      </c>
      <c r="J301" s="1342" t="s">
        <v>10</v>
      </c>
    </row>
    <row r="302" spans="2:10" ht="12.75" customHeight="1" thickBot="1">
      <c r="B302" s="102"/>
      <c r="C302" s="1414" t="s">
        <v>12</v>
      </c>
      <c r="D302" s="1415">
        <v>40</v>
      </c>
      <c r="E302" s="687">
        <v>2.2599999999999998</v>
      </c>
      <c r="F302" s="689">
        <v>0.48</v>
      </c>
      <c r="G302" s="689">
        <v>18.074000000000002</v>
      </c>
      <c r="H302" s="667">
        <f>G302*4+F302*9+E302*4</f>
        <v>85.656000000000006</v>
      </c>
      <c r="I302" s="1371">
        <v>43</v>
      </c>
      <c r="J302" s="1342" t="s">
        <v>10</v>
      </c>
    </row>
    <row r="303" spans="2:10" ht="13.5" customHeight="1" thickBot="1">
      <c r="B303" s="1435" t="s">
        <v>525</v>
      </c>
      <c r="C303" s="42"/>
      <c r="D303" s="56"/>
      <c r="E303" s="1695">
        <f>SUM(E297:E302)</f>
        <v>24.667000000000002</v>
      </c>
      <c r="F303" s="1724">
        <f>SUM(F297:F302)</f>
        <v>31.984000000000002</v>
      </c>
      <c r="G303" s="1697">
        <f>SUM(G297:G302)</f>
        <v>113.33800000000001</v>
      </c>
      <c r="H303" s="1745">
        <f>SUM(H297:H302)</f>
        <v>839.87599999999998</v>
      </c>
      <c r="I303" s="1439" t="s">
        <v>501</v>
      </c>
      <c r="J303" s="1346"/>
    </row>
    <row r="304" spans="2:10" ht="12.75" customHeight="1" thickBot="1">
      <c r="B304" s="910"/>
      <c r="C304" s="42" t="s">
        <v>675</v>
      </c>
      <c r="D304" s="43"/>
      <c r="E304" s="248">
        <f>E294+E303</f>
        <v>34.465000000000003</v>
      </c>
      <c r="F304" s="148">
        <f>F294+F303</f>
        <v>38.026000000000003</v>
      </c>
      <c r="G304" s="148">
        <f t="shared" ref="G304" si="40">G294+G303</f>
        <v>183.87299999999999</v>
      </c>
      <c r="H304" s="417">
        <f>H294+H303</f>
        <v>1215.586</v>
      </c>
      <c r="I304" s="1748" t="s">
        <v>502</v>
      </c>
      <c r="J304" s="1323">
        <f>D297+D298+D300+D301+D302+165+35</f>
        <v>810</v>
      </c>
    </row>
    <row r="305" spans="2:10" ht="15" thickBot="1">
      <c r="B305" s="45"/>
      <c r="C305" s="46" t="s">
        <v>14</v>
      </c>
      <c r="D305" s="47"/>
      <c r="E305" s="415">
        <v>45</v>
      </c>
      <c r="F305" s="416">
        <v>46</v>
      </c>
      <c r="G305" s="701">
        <v>191.5</v>
      </c>
      <c r="H305" s="1662">
        <v>1360</v>
      </c>
      <c r="I305" s="1749" t="s">
        <v>665</v>
      </c>
      <c r="J305" s="1382"/>
    </row>
    <row r="306" spans="2:10">
      <c r="E306" s="16"/>
      <c r="F306" s="254"/>
      <c r="G306" s="254"/>
      <c r="H306" s="254"/>
      <c r="I306" s="5"/>
    </row>
    <row r="307" spans="2:10" ht="15" thickBot="1"/>
    <row r="308" spans="2:10" ht="15" thickBot="1">
      <c r="B308" s="1348" t="s">
        <v>481</v>
      </c>
      <c r="C308" s="116"/>
      <c r="D308" s="1349" t="s">
        <v>482</v>
      </c>
      <c r="E308" s="743" t="s">
        <v>483</v>
      </c>
      <c r="F308" s="743"/>
      <c r="G308" s="743"/>
      <c r="H308" s="1350" t="s">
        <v>484</v>
      </c>
      <c r="I308" s="1351" t="s">
        <v>485</v>
      </c>
      <c r="J308" s="1352" t="s">
        <v>486</v>
      </c>
    </row>
    <row r="309" spans="2:10" ht="12.75" customHeight="1">
      <c r="B309" s="1353" t="s">
        <v>487</v>
      </c>
      <c r="C309" s="1322" t="s">
        <v>488</v>
      </c>
      <c r="D309" s="1354" t="s">
        <v>489</v>
      </c>
      <c r="E309" s="1355" t="s">
        <v>490</v>
      </c>
      <c r="F309" s="1355" t="s">
        <v>73</v>
      </c>
      <c r="G309" s="1355" t="s">
        <v>74</v>
      </c>
      <c r="H309" s="1356" t="s">
        <v>491</v>
      </c>
      <c r="I309" s="1325" t="s">
        <v>492</v>
      </c>
      <c r="J309" s="1326" t="s">
        <v>493</v>
      </c>
    </row>
    <row r="310" spans="2:10" ht="12" customHeight="1" thickBot="1">
      <c r="B310" s="1399"/>
      <c r="C310" s="1327"/>
      <c r="D310" s="1400"/>
      <c r="E310" s="1357" t="s">
        <v>6</v>
      </c>
      <c r="F310" s="1357" t="s">
        <v>7</v>
      </c>
      <c r="G310" s="1357" t="s">
        <v>8</v>
      </c>
      <c r="H310" s="1328" t="s">
        <v>494</v>
      </c>
      <c r="I310" s="1329" t="s">
        <v>495</v>
      </c>
      <c r="J310" s="1330" t="s">
        <v>496</v>
      </c>
    </row>
    <row r="311" spans="2:10">
      <c r="B311" s="116"/>
      <c r="C311" s="274" t="s">
        <v>346</v>
      </c>
      <c r="D311" s="1401"/>
      <c r="E311" s="1402"/>
      <c r="F311" s="1403"/>
      <c r="G311" s="1403"/>
      <c r="H311" s="1404"/>
      <c r="I311" s="1448"/>
      <c r="J311" s="1726"/>
    </row>
    <row r="312" spans="2:10" ht="13.5" customHeight="1">
      <c r="B312" s="1324" t="s">
        <v>497</v>
      </c>
      <c r="C312" s="1406" t="s">
        <v>542</v>
      </c>
      <c r="D312" s="1413">
        <v>200</v>
      </c>
      <c r="E312" s="382">
        <v>4.8600000000000003</v>
      </c>
      <c r="F312" s="410">
        <v>10.199999999999999</v>
      </c>
      <c r="G312" s="410">
        <v>31.8</v>
      </c>
      <c r="H312" s="1340">
        <f>G312*4+F312*9+E312*4</f>
        <v>238.44</v>
      </c>
      <c r="I312" s="1951">
        <v>2</v>
      </c>
      <c r="J312" s="1728" t="s">
        <v>322</v>
      </c>
    </row>
    <row r="313" spans="2:10" ht="13.5" customHeight="1">
      <c r="B313" s="1336" t="s">
        <v>498</v>
      </c>
      <c r="C313" s="1412" t="s">
        <v>23</v>
      </c>
      <c r="D313" s="1413">
        <v>200</v>
      </c>
      <c r="E313" s="373">
        <v>3.94</v>
      </c>
      <c r="F313" s="677">
        <v>3.27</v>
      </c>
      <c r="G313" s="677">
        <v>23</v>
      </c>
      <c r="H313" s="411">
        <f>G313*4+F313*9+E313*4</f>
        <v>137.19</v>
      </c>
      <c r="I313" s="1431">
        <v>49</v>
      </c>
      <c r="J313" s="1728" t="s">
        <v>22</v>
      </c>
    </row>
    <row r="314" spans="2:10" ht="12.75" customHeight="1">
      <c r="B314" s="1338" t="s">
        <v>16</v>
      </c>
      <c r="C314" s="1412" t="s">
        <v>505</v>
      </c>
      <c r="D314" s="1873">
        <v>15</v>
      </c>
      <c r="E314" s="682">
        <v>0.63300000000000001</v>
      </c>
      <c r="F314" s="410">
        <v>0.26200000000000001</v>
      </c>
      <c r="G314" s="410">
        <v>6</v>
      </c>
      <c r="H314" s="1868">
        <f>G314*4+F314*9+E314*4</f>
        <v>28.89</v>
      </c>
      <c r="I314" s="1673">
        <v>45</v>
      </c>
      <c r="J314" s="1727" t="s">
        <v>10</v>
      </c>
    </row>
    <row r="315" spans="2:10">
      <c r="B315" s="1343" t="s">
        <v>543</v>
      </c>
      <c r="C315" s="1066" t="s">
        <v>11</v>
      </c>
      <c r="D315" s="1731">
        <v>30</v>
      </c>
      <c r="E315" s="289">
        <v>1.53</v>
      </c>
      <c r="F315" s="290">
        <v>0.255</v>
      </c>
      <c r="G315" s="290">
        <v>15.276999999999999</v>
      </c>
      <c r="H315" s="291">
        <f>G315*4+F315*9+E315*4</f>
        <v>69.522999999999996</v>
      </c>
      <c r="I315" s="1341">
        <v>44</v>
      </c>
      <c r="J315" s="1727" t="s">
        <v>10</v>
      </c>
    </row>
    <row r="316" spans="2:10">
      <c r="B316" s="1343"/>
      <c r="C316" s="1066" t="s">
        <v>15</v>
      </c>
      <c r="D316" s="1731">
        <v>30</v>
      </c>
      <c r="E316" s="958">
        <v>1.6950000000000001</v>
      </c>
      <c r="F316" s="689">
        <v>0.36</v>
      </c>
      <c r="G316" s="689">
        <v>13.555</v>
      </c>
      <c r="H316" s="667">
        <f t="shared" ref="H316:H317" si="41">G316*4+F316*9+E316*4</f>
        <v>64.239999999999995</v>
      </c>
      <c r="I316" s="1672">
        <v>43</v>
      </c>
      <c r="J316" s="1727" t="s">
        <v>10</v>
      </c>
    </row>
    <row r="317" spans="2:10" ht="15" thickBot="1">
      <c r="C317" s="1445" t="s">
        <v>560</v>
      </c>
      <c r="D317" s="1874">
        <v>100</v>
      </c>
      <c r="E317" s="687">
        <v>0.4</v>
      </c>
      <c r="F317" s="688">
        <v>0.4</v>
      </c>
      <c r="G317" s="689">
        <v>9.8000000000000007</v>
      </c>
      <c r="H317" s="667">
        <f t="shared" si="41"/>
        <v>44.400000000000006</v>
      </c>
      <c r="I317" s="1692">
        <v>46</v>
      </c>
      <c r="J317" s="1941" t="s">
        <v>544</v>
      </c>
    </row>
    <row r="318" spans="2:10">
      <c r="B318" s="1416" t="s">
        <v>674</v>
      </c>
      <c r="D318" s="242"/>
      <c r="E318" s="1733">
        <f>SUM(E312:E317)</f>
        <v>13.058</v>
      </c>
      <c r="F318" s="1877">
        <f>SUM(F312:F317)</f>
        <v>14.747</v>
      </c>
      <c r="G318" s="1737">
        <f>SUM(G312:G317)</f>
        <v>99.432000000000002</v>
      </c>
      <c r="H318" s="1735">
        <f>SUM(H312:H317)</f>
        <v>582.68299999999999</v>
      </c>
      <c r="I318" s="1421" t="s">
        <v>501</v>
      </c>
      <c r="J318" s="1346"/>
    </row>
    <row r="319" spans="2:10" ht="12.75" customHeight="1" thickBot="1">
      <c r="B319" s="102"/>
      <c r="E319" s="1422"/>
      <c r="F319" s="1739"/>
      <c r="G319" s="1423"/>
      <c r="H319" s="1425"/>
      <c r="I319" s="1426" t="s">
        <v>664</v>
      </c>
      <c r="J319" s="1347">
        <f>D312+D313+D314+D315+D316+D317</f>
        <v>575</v>
      </c>
    </row>
    <row r="320" spans="2:10" ht="12.75" customHeight="1">
      <c r="B320" s="102"/>
      <c r="C320" s="274" t="s">
        <v>234</v>
      </c>
      <c r="D320" s="1321"/>
      <c r="E320" s="66"/>
      <c r="F320" s="1427"/>
      <c r="G320" s="1427"/>
      <c r="H320" s="1428"/>
      <c r="I320" s="1429"/>
      <c r="J320" s="1429"/>
    </row>
    <row r="321" spans="2:10" ht="14.25" customHeight="1">
      <c r="B321" s="102"/>
      <c r="C321" s="1373" t="s">
        <v>561</v>
      </c>
      <c r="D321" s="1668">
        <v>250</v>
      </c>
      <c r="E321" s="373">
        <v>2.5649999999999999</v>
      </c>
      <c r="F321" s="677">
        <v>5.5430000000000001</v>
      </c>
      <c r="G321" s="677">
        <v>11.02</v>
      </c>
      <c r="H321" s="411">
        <f t="shared" ref="H321" si="42">G321*4+F321*9+E321*4</f>
        <v>104.227</v>
      </c>
      <c r="I321" s="378">
        <v>7</v>
      </c>
      <c r="J321" s="1408" t="s">
        <v>589</v>
      </c>
    </row>
    <row r="322" spans="2:10">
      <c r="B322" s="102"/>
      <c r="C322" s="742" t="s">
        <v>738</v>
      </c>
      <c r="D322" s="1433">
        <v>100</v>
      </c>
      <c r="E322" s="373">
        <v>10.862</v>
      </c>
      <c r="F322" s="677">
        <v>7.375</v>
      </c>
      <c r="G322" s="677">
        <v>11.72</v>
      </c>
      <c r="H322" s="411">
        <f>G322*4+F322*9+E322*4</f>
        <v>156.703</v>
      </c>
      <c r="I322" s="378">
        <v>26</v>
      </c>
      <c r="J322" s="1342" t="s">
        <v>403</v>
      </c>
    </row>
    <row r="323" spans="2:10" ht="13.5" customHeight="1">
      <c r="B323" s="102"/>
      <c r="C323" s="1113" t="s">
        <v>712</v>
      </c>
      <c r="D323" s="1409" t="s">
        <v>417</v>
      </c>
      <c r="E323" s="664">
        <v>2.0699999999999998</v>
      </c>
      <c r="F323" s="665">
        <v>6.1</v>
      </c>
      <c r="G323" s="666">
        <v>12</v>
      </c>
      <c r="H323" s="667">
        <f t="shared" ref="H323" si="43">G323*4+F323*9+E323*4</f>
        <v>111.18</v>
      </c>
      <c r="I323" s="1370">
        <v>35</v>
      </c>
      <c r="J323" s="1345" t="s">
        <v>698</v>
      </c>
    </row>
    <row r="324" spans="2:10" ht="13.5" customHeight="1">
      <c r="B324" s="102"/>
      <c r="C324" s="1406" t="s">
        <v>713</v>
      </c>
      <c r="D324" s="1407"/>
      <c r="E324" s="670">
        <v>2.4769999999999999</v>
      </c>
      <c r="F324" s="671">
        <v>2.8420000000000001</v>
      </c>
      <c r="G324" s="672">
        <v>5.5789999999999997</v>
      </c>
      <c r="H324" s="673">
        <f>G324*4+F324*9+E324*4</f>
        <v>57.802</v>
      </c>
      <c r="I324" s="1371"/>
      <c r="J324" s="1335" t="s">
        <v>147</v>
      </c>
    </row>
    <row r="325" spans="2:10" ht="15" customHeight="1">
      <c r="B325" s="102"/>
      <c r="C325" s="1412" t="s">
        <v>229</v>
      </c>
      <c r="D325" s="1413">
        <v>200</v>
      </c>
      <c r="E325" s="373">
        <v>1</v>
      </c>
      <c r="F325" s="677">
        <v>0</v>
      </c>
      <c r="G325" s="677">
        <v>20.92</v>
      </c>
      <c r="H325" s="411">
        <f t="shared" ref="H325" si="44">G325*4+F325*9+E325*4</f>
        <v>87.68</v>
      </c>
      <c r="I325" s="1371">
        <v>50</v>
      </c>
      <c r="J325" s="1342" t="s">
        <v>9</v>
      </c>
    </row>
    <row r="326" spans="2:10" ht="14.25" customHeight="1">
      <c r="B326" s="102"/>
      <c r="C326" s="1412" t="s">
        <v>11</v>
      </c>
      <c r="D326" s="1865">
        <v>60</v>
      </c>
      <c r="E326" s="289">
        <v>3.06</v>
      </c>
      <c r="F326" s="290">
        <v>0.51</v>
      </c>
      <c r="G326" s="290">
        <v>30.553999999999998</v>
      </c>
      <c r="H326" s="291">
        <f>G326*4+F326*9+E326*4</f>
        <v>139.04599999999999</v>
      </c>
      <c r="I326" s="1365">
        <v>44</v>
      </c>
      <c r="J326" s="1342" t="s">
        <v>10</v>
      </c>
    </row>
    <row r="327" spans="2:10" ht="15" thickBot="1">
      <c r="B327" s="102"/>
      <c r="C327" s="1412" t="s">
        <v>15</v>
      </c>
      <c r="D327" s="1874">
        <v>30</v>
      </c>
      <c r="E327" s="958">
        <v>1.6950000000000001</v>
      </c>
      <c r="F327" s="689">
        <v>0.36</v>
      </c>
      <c r="G327" s="689">
        <v>13.555</v>
      </c>
      <c r="H327" s="667">
        <f t="shared" ref="H327" si="45">G327*4+F327*9+E327*4</f>
        <v>64.239999999999995</v>
      </c>
      <c r="I327" s="1371">
        <v>43</v>
      </c>
      <c r="J327" s="1345" t="s">
        <v>10</v>
      </c>
    </row>
    <row r="328" spans="2:10" ht="15" thickBot="1">
      <c r="B328" s="1435" t="s">
        <v>525</v>
      </c>
      <c r="C328" s="42"/>
      <c r="D328" s="56"/>
      <c r="E328" s="1875">
        <f>SUM(E321:E327)</f>
        <v>23.728999999999999</v>
      </c>
      <c r="F328" s="1878">
        <f>SUM(F321:F327)</f>
        <v>22.73</v>
      </c>
      <c r="G328" s="1737">
        <f>SUM(G321:G327)</f>
        <v>105.34800000000001</v>
      </c>
      <c r="H328" s="1878">
        <f>SUM(H321:H327)</f>
        <v>720.87800000000016</v>
      </c>
      <c r="I328" s="1439" t="s">
        <v>501</v>
      </c>
      <c r="J328" s="1346"/>
    </row>
    <row r="329" spans="2:10" ht="15" thickBot="1">
      <c r="B329" s="41"/>
      <c r="C329" s="42" t="s">
        <v>675</v>
      </c>
      <c r="D329" s="43"/>
      <c r="E329" s="248">
        <f>E328+E318</f>
        <v>36.786999999999999</v>
      </c>
      <c r="F329" s="148">
        <f>F328+F318</f>
        <v>37.477000000000004</v>
      </c>
      <c r="G329" s="148">
        <f>G328+G318</f>
        <v>204.78000000000003</v>
      </c>
      <c r="H329" s="417">
        <f t="shared" ref="H329" si="46">H328+H318</f>
        <v>1303.5610000000001</v>
      </c>
      <c r="I329" s="1682" t="s">
        <v>502</v>
      </c>
      <c r="J329" s="1323">
        <f>D321+D322+D325+D326+D327+180</f>
        <v>820</v>
      </c>
    </row>
    <row r="330" spans="2:10" ht="15" thickBot="1">
      <c r="B330" s="45"/>
      <c r="C330" s="46" t="s">
        <v>14</v>
      </c>
      <c r="D330" s="47"/>
      <c r="E330" s="415">
        <v>45</v>
      </c>
      <c r="F330" s="416">
        <v>46</v>
      </c>
      <c r="G330" s="701">
        <v>191.5</v>
      </c>
      <c r="H330" s="1662">
        <v>1360</v>
      </c>
      <c r="I330" s="1426" t="s">
        <v>665</v>
      </c>
      <c r="J330" s="1382"/>
    </row>
    <row r="333" spans="2:10">
      <c r="B333" s="11"/>
      <c r="C333" s="7"/>
      <c r="D333" s="16"/>
      <c r="E333" s="255"/>
      <c r="F333" s="255"/>
      <c r="G333" s="255"/>
      <c r="H333" s="151"/>
      <c r="I333" s="1716"/>
      <c r="J333" s="1671"/>
    </row>
    <row r="334" spans="2:10">
      <c r="B334" s="11"/>
      <c r="C334" s="11"/>
      <c r="D334" s="5"/>
      <c r="E334" s="5"/>
      <c r="F334" s="5"/>
      <c r="G334" s="5"/>
      <c r="H334" s="5"/>
      <c r="I334" s="5"/>
      <c r="J334" s="5"/>
    </row>
    <row r="335" spans="2:10">
      <c r="B335" s="11"/>
      <c r="C335" s="11"/>
      <c r="D335" s="5"/>
      <c r="E335" s="5"/>
      <c r="F335" s="5"/>
      <c r="G335" s="5"/>
      <c r="H335" s="5"/>
      <c r="I335" s="5"/>
      <c r="J335" s="5"/>
    </row>
    <row r="336" spans="2:10">
      <c r="B336" s="1776"/>
      <c r="C336" s="7"/>
      <c r="D336" s="16"/>
      <c r="E336" s="52"/>
      <c r="F336" s="52"/>
      <c r="G336" s="52"/>
      <c r="H336" s="151"/>
      <c r="I336" s="1670"/>
      <c r="J336" s="1671"/>
    </row>
    <row r="337" spans="2:10">
      <c r="B337" s="19"/>
      <c r="C337" s="7"/>
      <c r="D337" s="16"/>
      <c r="E337" s="52"/>
      <c r="F337" s="52"/>
      <c r="G337" s="52"/>
      <c r="H337" s="151"/>
      <c r="I337" s="1670"/>
      <c r="J337" s="1671"/>
    </row>
    <row r="341" spans="2:10" ht="15" thickBot="1"/>
    <row r="342" spans="2:10" ht="15" thickBot="1">
      <c r="B342" s="1374" t="s">
        <v>703</v>
      </c>
      <c r="C342" s="69"/>
      <c r="D342" s="1375"/>
      <c r="E342" s="743" t="s">
        <v>483</v>
      </c>
      <c r="F342" s="743"/>
      <c r="G342" s="743"/>
      <c r="H342" s="1351" t="s">
        <v>484</v>
      </c>
      <c r="I342" s="1376" t="s">
        <v>509</v>
      </c>
      <c r="J342" s="1377"/>
    </row>
    <row r="343" spans="2:10">
      <c r="B343" s="73"/>
      <c r="C343" s="1378" t="s">
        <v>700</v>
      </c>
      <c r="D343" s="1379"/>
      <c r="E343" s="1380" t="s">
        <v>490</v>
      </c>
      <c r="F343" s="1355" t="s">
        <v>73</v>
      </c>
      <c r="G343" s="1355" t="s">
        <v>74</v>
      </c>
      <c r="H343" s="1353" t="s">
        <v>491</v>
      </c>
      <c r="I343" s="1246" t="s">
        <v>53</v>
      </c>
      <c r="J343" s="1381" t="s">
        <v>510</v>
      </c>
    </row>
    <row r="344" spans="2:10" ht="15" thickBot="1">
      <c r="B344" s="67"/>
      <c r="C344" s="35"/>
      <c r="D344" s="1382"/>
      <c r="E344" s="1383" t="s">
        <v>6</v>
      </c>
      <c r="F344" s="1357" t="s">
        <v>7</v>
      </c>
      <c r="G344" s="1357" t="s">
        <v>8</v>
      </c>
      <c r="H344" s="1472" t="s">
        <v>494</v>
      </c>
      <c r="I344" s="1422"/>
      <c r="J344" s="1473" t="s">
        <v>511</v>
      </c>
    </row>
    <row r="345" spans="2:10">
      <c r="B345" s="893"/>
      <c r="C345" s="252" t="s">
        <v>186</v>
      </c>
      <c r="D345" s="302">
        <v>1</v>
      </c>
      <c r="E345" s="929">
        <v>90</v>
      </c>
      <c r="F345" s="71">
        <v>92</v>
      </c>
      <c r="G345" s="72">
        <v>383</v>
      </c>
      <c r="H345" s="72">
        <v>2720</v>
      </c>
      <c r="I345" s="1474" t="s">
        <v>490</v>
      </c>
      <c r="J345" s="1475">
        <f>(E347-E349)*10</f>
        <v>1.7000000001132776E-3</v>
      </c>
    </row>
    <row r="346" spans="2:10">
      <c r="B346" s="280"/>
      <c r="C346" s="253" t="s">
        <v>217</v>
      </c>
      <c r="D346" s="1384"/>
      <c r="E346" s="377"/>
      <c r="F346" s="930"/>
      <c r="G346" s="930"/>
      <c r="H346" s="930"/>
      <c r="I346" s="1385" t="s">
        <v>73</v>
      </c>
      <c r="J346" s="1386">
        <f>(F347-F349)*10</f>
        <v>1.8999999999635975E-3</v>
      </c>
    </row>
    <row r="347" spans="2:10">
      <c r="B347" s="928" t="s">
        <v>407</v>
      </c>
      <c r="C347" s="1476" t="s">
        <v>699</v>
      </c>
      <c r="D347" s="700">
        <v>0.5</v>
      </c>
      <c r="E347" s="1800">
        <v>45</v>
      </c>
      <c r="F347" s="1801">
        <v>46</v>
      </c>
      <c r="G347" s="1802">
        <v>191.5</v>
      </c>
      <c r="H347" s="1803">
        <v>1360</v>
      </c>
      <c r="I347" s="1385" t="s">
        <v>74</v>
      </c>
      <c r="J347" s="1386">
        <f>(G347-G349)*10</f>
        <v>7.9999999996971383E-3</v>
      </c>
    </row>
    <row r="348" spans="2:10">
      <c r="B348" s="73"/>
      <c r="C348" s="1387"/>
      <c r="D348" s="1388"/>
      <c r="E348" s="1371"/>
      <c r="F348" s="1799"/>
      <c r="G348" s="1799"/>
      <c r="H348" s="1799"/>
      <c r="I348" s="1477" t="s">
        <v>512</v>
      </c>
      <c r="J348" s="1478"/>
    </row>
    <row r="349" spans="2:10" ht="15" thickBot="1">
      <c r="B349" s="1389"/>
      <c r="C349" s="1390" t="s">
        <v>260</v>
      </c>
      <c r="D349" s="1391"/>
      <c r="E349" s="379">
        <f>(E83+E107+E138+E163+E198+E223+E250+E273+E304+E329)/10</f>
        <v>44.999829999999989</v>
      </c>
      <c r="F349" s="380">
        <f>(F83+F107+F138+F163+F198+F223+F250+F273+F304+F329)/10</f>
        <v>45.999810000000004</v>
      </c>
      <c r="G349" s="380">
        <f>(G83+G107+G138+G163+G198+G223+G250+G273+G304+G329)/10</f>
        <v>191.49920000000003</v>
      </c>
      <c r="H349" s="381">
        <f>(H83+H107+H138+H163+H198+H223+H250+H273+H304+H329)/10</f>
        <v>1359.9944099999998</v>
      </c>
      <c r="I349" s="1479" t="s">
        <v>494</v>
      </c>
      <c r="J349" s="1480">
        <f>(H347-H349)*10</f>
        <v>5.5900000002111483E-2</v>
      </c>
    </row>
    <row r="350" spans="2:10">
      <c r="D350"/>
      <c r="I350" s="647"/>
      <c r="J350" s="647"/>
    </row>
    <row r="351" spans="2:10">
      <c r="I351" s="1481"/>
      <c r="J351" s="1481"/>
    </row>
    <row r="352" spans="2:10">
      <c r="I352" s="1392"/>
      <c r="J352" s="1393"/>
    </row>
    <row r="353" spans="2:10">
      <c r="B353" s="2" t="s">
        <v>205</v>
      </c>
      <c r="D353"/>
      <c r="E353"/>
      <c r="F353"/>
      <c r="G353"/>
      <c r="H353" t="s">
        <v>206</v>
      </c>
      <c r="I353"/>
      <c r="J353"/>
    </row>
    <row r="355" spans="2:10">
      <c r="C355" t="s">
        <v>25</v>
      </c>
      <c r="D355"/>
      <c r="E355" s="6"/>
      <c r="F355"/>
      <c r="G355"/>
      <c r="H355"/>
      <c r="I355"/>
      <c r="J355"/>
    </row>
    <row r="356" spans="2:10">
      <c r="B356" s="75">
        <v>1</v>
      </c>
      <c r="C356" s="1394" t="s">
        <v>513</v>
      </c>
      <c r="D356" s="76"/>
      <c r="E356" s="1394" t="s">
        <v>26</v>
      </c>
      <c r="F356" s="76"/>
      <c r="H356" s="76"/>
      <c r="I356" s="76"/>
      <c r="J356" s="76"/>
    </row>
    <row r="357" spans="2:10">
      <c r="B357" s="75"/>
      <c r="C357" s="1395" t="s">
        <v>514</v>
      </c>
      <c r="D357" s="74"/>
      <c r="E357" s="1395" t="s">
        <v>27</v>
      </c>
      <c r="G357" s="74"/>
      <c r="H357" s="74"/>
      <c r="I357" s="74"/>
      <c r="J357" s="74"/>
    </row>
    <row r="358" spans="2:10">
      <c r="C358" s="1395" t="s">
        <v>28</v>
      </c>
      <c r="D358" s="74"/>
      <c r="E358" s="644"/>
      <c r="G358" s="74"/>
      <c r="H358" s="74"/>
      <c r="I358" s="74"/>
      <c r="J358" s="74"/>
    </row>
    <row r="359" spans="2:10">
      <c r="C359" s="1395" t="s">
        <v>29</v>
      </c>
      <c r="D359" s="74"/>
      <c r="E359" s="79"/>
      <c r="F359" s="74"/>
      <c r="G359" s="74"/>
      <c r="H359" s="1394" t="s">
        <v>515</v>
      </c>
      <c r="I359" s="74"/>
      <c r="J359" s="74"/>
    </row>
    <row r="360" spans="2:10">
      <c r="B360">
        <v>2</v>
      </c>
      <c r="C360" s="74" t="s">
        <v>30</v>
      </c>
      <c r="D360" s="74"/>
      <c r="E360" s="79"/>
      <c r="F360" s="74" t="s">
        <v>31</v>
      </c>
      <c r="G360" s="74"/>
      <c r="H360" s="74"/>
      <c r="I360" s="74"/>
      <c r="J360" s="74"/>
    </row>
    <row r="361" spans="2:10">
      <c r="C361" s="74" t="s">
        <v>32</v>
      </c>
      <c r="D361" s="74"/>
      <c r="E361" s="79"/>
      <c r="F361" s="74"/>
      <c r="G361" s="78"/>
      <c r="H361" s="74"/>
      <c r="I361" s="74"/>
      <c r="J361" s="74"/>
    </row>
    <row r="362" spans="2:10">
      <c r="B362">
        <v>3</v>
      </c>
      <c r="C362" s="74" t="s">
        <v>33</v>
      </c>
      <c r="D362" s="74"/>
      <c r="E362" s="79"/>
      <c r="F362" s="74"/>
      <c r="G362" s="74"/>
      <c r="H362" s="74"/>
      <c r="I362" s="74"/>
      <c r="J362" s="74"/>
    </row>
    <row r="363" spans="2:10">
      <c r="C363" s="74" t="s">
        <v>34</v>
      </c>
      <c r="D363" s="74"/>
      <c r="E363" s="79"/>
      <c r="F363" s="74"/>
      <c r="G363" s="78"/>
      <c r="H363" s="74"/>
      <c r="I363" s="74"/>
      <c r="J363" s="74"/>
    </row>
    <row r="366" spans="2:10">
      <c r="B366" s="257"/>
      <c r="C366" s="169"/>
      <c r="D366" s="186"/>
      <c r="E366" s="186"/>
      <c r="F366" s="186"/>
      <c r="G366" s="186"/>
      <c r="H366" s="186"/>
      <c r="I366" s="186"/>
      <c r="J366" s="186"/>
    </row>
    <row r="367" spans="2:10">
      <c r="B367" s="1793"/>
      <c r="C367" s="163"/>
      <c r="D367" s="155"/>
      <c r="E367" s="181"/>
      <c r="F367" s="181"/>
      <c r="G367" s="181"/>
      <c r="H367" s="300"/>
      <c r="I367" s="1791"/>
      <c r="J367" s="1784"/>
    </row>
    <row r="368" spans="2:10">
      <c r="B368" s="1683"/>
      <c r="C368" s="169"/>
      <c r="D368" s="162"/>
      <c r="E368" s="1684"/>
      <c r="F368" s="1685"/>
      <c r="G368" s="1686"/>
      <c r="H368" s="1686"/>
      <c r="I368" s="351"/>
      <c r="J368" s="368"/>
    </row>
    <row r="369" spans="2:10">
      <c r="B369" s="169"/>
      <c r="C369" s="169"/>
      <c r="D369" s="186"/>
      <c r="E369" s="186"/>
      <c r="F369" s="186"/>
      <c r="G369" s="186"/>
      <c r="H369" s="186"/>
      <c r="I369" s="365"/>
      <c r="J369" s="298"/>
    </row>
    <row r="370" spans="2:10">
      <c r="B370" s="169"/>
      <c r="C370" s="298"/>
      <c r="D370" s="169"/>
      <c r="E370" s="186"/>
      <c r="F370" s="186"/>
      <c r="G370" s="186"/>
      <c r="H370" s="186"/>
      <c r="I370" s="186"/>
      <c r="J370" s="186"/>
    </row>
    <row r="371" spans="2:10">
      <c r="B371" s="169"/>
      <c r="C371" s="163"/>
      <c r="D371" s="155"/>
      <c r="E371" s="181"/>
      <c r="F371" s="181"/>
      <c r="G371" s="181"/>
      <c r="H371" s="300"/>
      <c r="I371" s="257"/>
      <c r="J371" s="1782"/>
    </row>
    <row r="372" spans="2:10">
      <c r="B372" s="169"/>
      <c r="C372" s="375"/>
      <c r="D372" s="153"/>
      <c r="E372" s="181"/>
      <c r="F372" s="181"/>
      <c r="G372" s="181"/>
      <c r="H372" s="300"/>
      <c r="I372" s="257"/>
      <c r="J372" s="1783"/>
    </row>
    <row r="373" spans="2:10">
      <c r="B373" s="169"/>
      <c r="C373" s="163"/>
      <c r="D373" s="155"/>
      <c r="E373" s="181"/>
      <c r="F373" s="694"/>
      <c r="G373" s="181"/>
      <c r="H373" s="300"/>
      <c r="I373" s="257"/>
      <c r="J373" s="1784"/>
    </row>
    <row r="374" spans="2:10">
      <c r="B374" s="1683"/>
      <c r="C374" s="899"/>
      <c r="D374" s="162"/>
      <c r="E374" s="1684"/>
      <c r="F374" s="1685"/>
      <c r="G374" s="1686"/>
      <c r="H374" s="1686"/>
      <c r="I374" s="351"/>
      <c r="J374" s="368"/>
    </row>
    <row r="375" spans="2:10">
      <c r="B375" s="155"/>
      <c r="C375" s="899"/>
      <c r="D375" s="162"/>
      <c r="E375" s="901"/>
      <c r="F375" s="901"/>
      <c r="G375" s="901"/>
      <c r="H375" s="901"/>
      <c r="I375" s="365"/>
      <c r="J375" s="298"/>
    </row>
    <row r="376" spans="2:10">
      <c r="B376" s="169"/>
      <c r="C376" s="903"/>
      <c r="D376" s="169"/>
      <c r="E376" s="904"/>
      <c r="F376" s="904"/>
      <c r="G376" s="898"/>
      <c r="H376" s="898"/>
      <c r="I376" s="365"/>
      <c r="J376" s="186"/>
    </row>
    <row r="377" spans="2:10">
      <c r="B377" s="169"/>
      <c r="C377" s="169"/>
      <c r="D377" s="186"/>
      <c r="E377" s="186"/>
      <c r="F377" s="186"/>
      <c r="G377" s="186"/>
      <c r="H377" s="186"/>
      <c r="I377" s="186"/>
      <c r="J377" s="186"/>
    </row>
    <row r="378" spans="2:10">
      <c r="B378" s="1785"/>
      <c r="C378" s="169"/>
      <c r="D378" s="1786"/>
      <c r="E378" s="308"/>
      <c r="F378" s="308"/>
      <c r="G378" s="308"/>
      <c r="H378" s="1786"/>
      <c r="I378" s="1786"/>
      <c r="J378" s="1787"/>
    </row>
    <row r="379" spans="2:10">
      <c r="B379" s="301"/>
      <c r="C379" s="355"/>
      <c r="D379" s="301"/>
      <c r="E379" s="1788"/>
      <c r="F379" s="1788"/>
      <c r="G379" s="1788"/>
      <c r="H379" s="301"/>
      <c r="I379" s="1789"/>
      <c r="J379" s="614"/>
    </row>
    <row r="380" spans="2:10">
      <c r="B380" s="1788"/>
      <c r="C380" s="346"/>
      <c r="D380" s="355"/>
      <c r="E380" s="1790"/>
      <c r="F380" s="1790"/>
      <c r="G380" s="1790"/>
      <c r="H380" s="355"/>
      <c r="I380" s="614"/>
      <c r="J380" s="614"/>
    </row>
    <row r="381" spans="2:10">
      <c r="B381" s="169"/>
      <c r="C381" s="298"/>
      <c r="D381" s="155"/>
      <c r="E381" s="181"/>
      <c r="F381" s="181"/>
      <c r="G381" s="181"/>
      <c r="H381" s="300"/>
      <c r="I381" s="1791"/>
      <c r="J381" s="1792"/>
    </row>
    <row r="382" spans="2:10">
      <c r="B382" s="257"/>
      <c r="C382" s="169"/>
      <c r="D382" s="186"/>
      <c r="E382" s="186"/>
      <c r="F382" s="186"/>
      <c r="G382" s="186"/>
      <c r="H382" s="186"/>
      <c r="I382" s="186"/>
      <c r="J382" s="186"/>
    </row>
    <row r="383" spans="2:10">
      <c r="B383" s="1793"/>
      <c r="C383" s="169"/>
      <c r="D383" s="186"/>
      <c r="E383" s="186"/>
      <c r="F383" s="186"/>
      <c r="G383" s="186"/>
      <c r="H383" s="186"/>
      <c r="I383" s="186"/>
      <c r="J383" s="186"/>
    </row>
    <row r="384" spans="2:10">
      <c r="B384" s="169"/>
      <c r="C384" s="169"/>
      <c r="D384" s="186"/>
      <c r="E384" s="186"/>
      <c r="F384" s="186"/>
      <c r="G384" s="186"/>
      <c r="H384" s="186"/>
      <c r="I384" s="186"/>
      <c r="J384" s="186"/>
    </row>
    <row r="385" spans="2:10" ht="15.6">
      <c r="B385" s="1794"/>
      <c r="C385" s="169"/>
      <c r="D385" s="186"/>
      <c r="E385" s="186"/>
      <c r="F385" s="186"/>
      <c r="G385" s="186"/>
      <c r="H385" s="186"/>
      <c r="I385" s="186"/>
      <c r="J385" s="186"/>
    </row>
    <row r="386" spans="2:10">
      <c r="B386" s="1795"/>
      <c r="C386" s="169"/>
      <c r="D386" s="186"/>
      <c r="E386" s="186"/>
      <c r="F386" s="186"/>
      <c r="G386" s="186"/>
      <c r="H386" s="186"/>
      <c r="I386" s="186"/>
      <c r="J386" s="186"/>
    </row>
    <row r="387" spans="2:10">
      <c r="B387" s="169"/>
      <c r="C387" s="169"/>
      <c r="D387" s="186"/>
      <c r="E387" s="186"/>
      <c r="F387" s="186"/>
      <c r="G387" s="186"/>
      <c r="H387" s="186"/>
      <c r="I387" s="186"/>
      <c r="J387" s="186"/>
    </row>
    <row r="388" spans="2:10">
      <c r="B388" s="169"/>
      <c r="C388" s="169"/>
      <c r="D388" s="186"/>
      <c r="E388" s="186"/>
      <c r="F388" s="186"/>
      <c r="G388" s="186"/>
      <c r="H388" s="186"/>
      <c r="I388" s="186"/>
      <c r="J388" s="186"/>
    </row>
    <row r="389" spans="2:10">
      <c r="B389" s="1683"/>
      <c r="C389" s="169"/>
      <c r="D389" s="162"/>
      <c r="E389" s="1684"/>
      <c r="F389" s="1685"/>
      <c r="G389" s="1686"/>
      <c r="H389" s="1686"/>
      <c r="I389" s="351"/>
      <c r="J389" s="368"/>
    </row>
    <row r="390" spans="2:10">
      <c r="B390" s="169"/>
      <c r="C390" s="169"/>
      <c r="D390" s="186"/>
      <c r="E390" s="186"/>
      <c r="F390" s="186"/>
      <c r="G390" s="186"/>
      <c r="H390" s="186"/>
      <c r="I390" s="365"/>
      <c r="J390" s="298"/>
    </row>
    <row r="391" spans="2:10">
      <c r="B391" s="169"/>
      <c r="C391" s="298"/>
      <c r="D391" s="169"/>
      <c r="E391" s="186"/>
      <c r="F391" s="186"/>
      <c r="G391" s="186"/>
      <c r="H391" s="186"/>
      <c r="I391" s="186"/>
      <c r="J391" s="186"/>
    </row>
    <row r="392" spans="2:10">
      <c r="B392" s="169"/>
      <c r="C392" s="163"/>
      <c r="D392" s="155"/>
      <c r="E392" s="181"/>
      <c r="F392" s="181"/>
      <c r="G392" s="181"/>
      <c r="H392" s="300"/>
      <c r="I392" s="257"/>
      <c r="J392" s="1782"/>
    </row>
    <row r="393" spans="2:10">
      <c r="B393" s="169"/>
      <c r="C393" s="163"/>
      <c r="D393" s="155"/>
      <c r="E393" s="181"/>
      <c r="F393" s="181"/>
      <c r="G393" s="181"/>
      <c r="H393" s="300"/>
      <c r="I393" s="257"/>
      <c r="J393" s="1782"/>
    </row>
    <row r="394" spans="2:10">
      <c r="B394" s="1683"/>
      <c r="C394" s="899"/>
      <c r="D394" s="162"/>
      <c r="E394" s="1684"/>
      <c r="F394" s="1685"/>
      <c r="G394" s="1686"/>
      <c r="H394" s="1686"/>
      <c r="I394" s="351"/>
      <c r="J394" s="368"/>
    </row>
    <row r="395" spans="2:10">
      <c r="B395" s="155"/>
      <c r="C395" s="899"/>
      <c r="D395" s="162"/>
      <c r="E395" s="901"/>
      <c r="F395" s="901"/>
      <c r="G395" s="901"/>
      <c r="H395" s="901"/>
      <c r="I395" s="365"/>
      <c r="J395" s="298"/>
    </row>
    <row r="396" spans="2:10">
      <c r="B396" s="169"/>
      <c r="C396" s="903"/>
      <c r="D396" s="169"/>
      <c r="E396" s="904"/>
      <c r="F396" s="904"/>
      <c r="G396" s="898"/>
      <c r="H396" s="898"/>
      <c r="I396" s="365"/>
      <c r="J396" s="186"/>
    </row>
    <row r="397" spans="2:10">
      <c r="B397" s="169"/>
      <c r="C397" s="169"/>
      <c r="D397" s="186"/>
      <c r="E397" s="186"/>
      <c r="F397" s="186"/>
      <c r="G397" s="186"/>
      <c r="H397" s="186"/>
      <c r="I397" s="186"/>
      <c r="J397" s="186"/>
    </row>
    <row r="398" spans="2:10">
      <c r="B398" s="169"/>
      <c r="C398" s="169"/>
      <c r="D398" s="186"/>
      <c r="E398" s="186"/>
      <c r="F398" s="186"/>
      <c r="G398" s="186"/>
      <c r="H398" s="186"/>
      <c r="I398" s="186"/>
      <c r="J398" s="186"/>
    </row>
    <row r="399" spans="2:10">
      <c r="B399" s="1036"/>
      <c r="C399" s="169"/>
      <c r="D399" s="186"/>
      <c r="E399" s="186"/>
      <c r="F399" s="186"/>
      <c r="G399" s="186"/>
      <c r="H399" s="186"/>
      <c r="I399" s="186"/>
      <c r="J399" s="186"/>
    </row>
    <row r="400" spans="2:10">
      <c r="B400" s="198"/>
      <c r="C400" s="169"/>
      <c r="D400" s="186"/>
      <c r="E400" s="368"/>
      <c r="F400" s="186"/>
      <c r="G400" s="186"/>
      <c r="H400" s="186"/>
      <c r="I400" s="186"/>
      <c r="J400" s="1796"/>
    </row>
    <row r="401" spans="2:10">
      <c r="B401" s="169"/>
      <c r="C401" s="169"/>
      <c r="D401" s="186"/>
      <c r="E401" s="186"/>
      <c r="F401" s="186"/>
      <c r="G401" s="186"/>
      <c r="H401" s="186"/>
      <c r="I401" s="186"/>
      <c r="J401" s="186"/>
    </row>
    <row r="402" spans="2:10">
      <c r="B402" s="1785"/>
      <c r="C402" s="169"/>
      <c r="D402" s="1786"/>
      <c r="E402" s="308"/>
      <c r="F402" s="308"/>
      <c r="G402" s="308"/>
      <c r="H402" s="1786"/>
      <c r="I402" s="1786"/>
      <c r="J402" s="1787"/>
    </row>
    <row r="403" spans="2:10">
      <c r="B403" s="301"/>
      <c r="C403" s="355"/>
      <c r="D403" s="301"/>
      <c r="E403" s="1788"/>
      <c r="F403" s="1788"/>
      <c r="G403" s="1788"/>
      <c r="H403" s="301"/>
      <c r="I403" s="1789"/>
      <c r="J403" s="614"/>
    </row>
    <row r="404" spans="2:10">
      <c r="B404" s="1788"/>
      <c r="C404" s="346"/>
      <c r="D404" s="355"/>
      <c r="E404" s="1790"/>
      <c r="F404" s="1790"/>
      <c r="G404" s="1790"/>
      <c r="H404" s="355"/>
      <c r="I404" s="614"/>
      <c r="J404" s="614"/>
    </row>
    <row r="405" spans="2:10">
      <c r="B405" s="169"/>
      <c r="C405" s="298"/>
      <c r="D405" s="155"/>
      <c r="E405" s="181"/>
      <c r="F405" s="181"/>
      <c r="G405" s="181"/>
      <c r="H405" s="300"/>
      <c r="I405" s="1791"/>
      <c r="J405" s="1792"/>
    </row>
    <row r="406" spans="2:10">
      <c r="B406" s="257"/>
      <c r="C406" s="163"/>
      <c r="D406" s="155"/>
      <c r="E406" s="181"/>
      <c r="F406" s="181"/>
      <c r="G406" s="181"/>
      <c r="H406" s="300"/>
      <c r="I406" s="1797"/>
      <c r="J406" s="1792"/>
    </row>
    <row r="407" spans="2:10">
      <c r="B407" s="1793"/>
      <c r="C407" s="163"/>
      <c r="D407" s="155"/>
      <c r="E407" s="181"/>
      <c r="F407" s="181"/>
      <c r="G407" s="181"/>
      <c r="H407" s="300"/>
      <c r="I407" s="1791"/>
      <c r="J407" s="1784"/>
    </row>
    <row r="408" spans="2:10">
      <c r="B408" s="169"/>
      <c r="C408" s="163"/>
      <c r="D408" s="155"/>
      <c r="E408" s="299"/>
      <c r="F408" s="299"/>
      <c r="G408" s="299"/>
      <c r="H408" s="300"/>
      <c r="I408" s="1791"/>
      <c r="J408" s="1782"/>
    </row>
    <row r="409" spans="2:10" ht="15.6">
      <c r="B409" s="1794"/>
      <c r="C409" s="163"/>
      <c r="D409" s="155"/>
      <c r="E409" s="181"/>
      <c r="F409" s="181"/>
      <c r="G409" s="181"/>
      <c r="H409" s="300"/>
      <c r="I409" s="1033"/>
      <c r="J409" s="1782"/>
    </row>
    <row r="410" spans="2:10">
      <c r="B410" s="1795"/>
      <c r="C410" s="163"/>
      <c r="D410" s="155"/>
      <c r="E410" s="181"/>
      <c r="F410" s="181"/>
      <c r="G410" s="181"/>
      <c r="H410" s="300"/>
      <c r="I410" s="1791"/>
      <c r="J410" s="1782"/>
    </row>
    <row r="411" spans="2:10">
      <c r="B411" s="169"/>
      <c r="C411" s="163"/>
      <c r="D411" s="155"/>
      <c r="E411" s="181"/>
      <c r="F411" s="181"/>
      <c r="G411" s="181"/>
      <c r="H411" s="300"/>
      <c r="I411" s="1791"/>
      <c r="J411" s="1782"/>
    </row>
    <row r="412" spans="2:10">
      <c r="B412" s="1683"/>
      <c r="C412" s="169"/>
      <c r="D412" s="162"/>
      <c r="E412" s="1684"/>
      <c r="F412" s="1685"/>
      <c r="G412" s="1686"/>
      <c r="H412" s="1686"/>
      <c r="I412" s="351"/>
      <c r="J412" s="368"/>
    </row>
    <row r="413" spans="2:10">
      <c r="B413" s="169"/>
      <c r="C413" s="169"/>
      <c r="D413" s="186"/>
      <c r="E413" s="186"/>
      <c r="F413" s="186"/>
      <c r="G413" s="186"/>
      <c r="H413" s="186"/>
      <c r="I413" s="365"/>
      <c r="J413" s="298"/>
    </row>
    <row r="414" spans="2:10">
      <c r="B414" s="169"/>
      <c r="C414" s="298"/>
      <c r="D414" s="169"/>
      <c r="E414" s="186"/>
      <c r="F414" s="186"/>
      <c r="G414" s="186"/>
      <c r="H414" s="186"/>
      <c r="I414" s="186"/>
      <c r="J414" s="186"/>
    </row>
    <row r="415" spans="2:10">
      <c r="B415" s="169"/>
      <c r="C415" s="163"/>
      <c r="D415" s="153"/>
      <c r="E415" s="181"/>
      <c r="F415" s="181"/>
      <c r="G415" s="181"/>
      <c r="H415" s="300"/>
      <c r="I415" s="257"/>
      <c r="J415" s="1782"/>
    </row>
    <row r="416" spans="2:10">
      <c r="B416" s="169"/>
      <c r="C416" s="163"/>
      <c r="D416" s="155"/>
      <c r="E416" s="181"/>
      <c r="F416" s="181"/>
      <c r="G416" s="181"/>
      <c r="H416" s="300"/>
      <c r="I416" s="257"/>
      <c r="J416" s="1782"/>
    </row>
    <row r="417" spans="2:10">
      <c r="B417" s="169"/>
      <c r="C417" s="163"/>
      <c r="D417" s="155"/>
      <c r="E417" s="181"/>
      <c r="F417" s="181"/>
      <c r="G417" s="181"/>
      <c r="H417" s="300"/>
      <c r="I417" s="257"/>
      <c r="J417" s="1782"/>
    </row>
    <row r="418" spans="2:10">
      <c r="B418" s="1683"/>
      <c r="C418" s="899"/>
      <c r="D418" s="162"/>
      <c r="E418" s="1684"/>
      <c r="F418" s="1685"/>
      <c r="G418" s="1686"/>
      <c r="H418" s="1686"/>
      <c r="I418" s="351"/>
      <c r="J418" s="368"/>
    </row>
    <row r="419" spans="2:10">
      <c r="B419" s="155"/>
      <c r="C419" s="899"/>
      <c r="D419" s="162"/>
      <c r="E419" s="901"/>
      <c r="F419" s="901"/>
      <c r="G419" s="901"/>
      <c r="H419" s="901"/>
      <c r="I419" s="365"/>
      <c r="J419" s="298"/>
    </row>
    <row r="420" spans="2:10">
      <c r="B420" s="169"/>
      <c r="C420" s="903"/>
      <c r="D420" s="169"/>
      <c r="E420" s="904"/>
      <c r="F420" s="904"/>
      <c r="G420" s="898"/>
      <c r="H420" s="898"/>
      <c r="I420" s="365"/>
      <c r="J420" s="186"/>
    </row>
    <row r="421" spans="2:10">
      <c r="B421" s="169"/>
      <c r="C421" s="169"/>
      <c r="D421" s="186"/>
      <c r="E421" s="186"/>
      <c r="F421" s="186"/>
      <c r="G421" s="186"/>
      <c r="H421" s="186"/>
      <c r="I421" s="186"/>
      <c r="J421" s="186"/>
    </row>
    <row r="422" spans="2:10">
      <c r="B422" s="169"/>
      <c r="C422" s="169"/>
      <c r="D422" s="186"/>
      <c r="E422" s="186"/>
      <c r="F422" s="186"/>
      <c r="G422" s="186"/>
      <c r="H422" s="186"/>
      <c r="I422" s="186"/>
      <c r="J422" s="186"/>
    </row>
    <row r="423" spans="2:10">
      <c r="B423" s="169"/>
      <c r="C423" s="169"/>
      <c r="D423" s="186"/>
      <c r="E423" s="186"/>
      <c r="F423" s="186"/>
      <c r="G423" s="186"/>
      <c r="H423" s="186"/>
      <c r="I423" s="186"/>
      <c r="J423" s="186"/>
    </row>
    <row r="424" spans="2:10">
      <c r="B424" s="169"/>
      <c r="C424" s="169"/>
      <c r="D424" s="186"/>
      <c r="E424" s="186"/>
      <c r="F424" s="186"/>
      <c r="G424" s="186"/>
      <c r="H424" s="186"/>
      <c r="I424" s="186"/>
      <c r="J424" s="186"/>
    </row>
    <row r="425" spans="2:10">
      <c r="B425" s="1785"/>
      <c r="C425" s="169"/>
      <c r="D425" s="1786"/>
      <c r="E425" s="308"/>
      <c r="F425" s="308"/>
      <c r="G425" s="308"/>
      <c r="H425" s="1786"/>
      <c r="I425" s="1786"/>
      <c r="J425" s="1787"/>
    </row>
    <row r="426" spans="2:10">
      <c r="B426" s="301"/>
      <c r="C426" s="355"/>
      <c r="D426" s="301"/>
      <c r="E426" s="1788"/>
      <c r="F426" s="1788"/>
      <c r="G426" s="1788"/>
      <c r="H426" s="301"/>
      <c r="I426" s="1789"/>
      <c r="J426" s="614"/>
    </row>
    <row r="427" spans="2:10">
      <c r="B427" s="1788"/>
      <c r="C427" s="346"/>
      <c r="D427" s="355"/>
      <c r="E427" s="1790"/>
      <c r="F427" s="1790"/>
      <c r="G427" s="1790"/>
      <c r="H427" s="355"/>
      <c r="I427" s="614"/>
      <c r="J427" s="614"/>
    </row>
    <row r="428" spans="2:10">
      <c r="B428" s="257"/>
      <c r="C428" s="298"/>
      <c r="D428" s="155"/>
      <c r="E428" s="181"/>
      <c r="F428" s="181"/>
      <c r="G428" s="181"/>
      <c r="H428" s="300"/>
      <c r="I428" s="1791"/>
      <c r="J428" s="1792"/>
    </row>
    <row r="429" spans="2:10">
      <c r="B429" s="257"/>
      <c r="C429" s="169"/>
      <c r="D429" s="186"/>
      <c r="E429" s="186"/>
      <c r="F429" s="186"/>
      <c r="G429" s="186"/>
      <c r="H429" s="186"/>
      <c r="I429" s="186"/>
      <c r="J429" s="186"/>
    </row>
    <row r="430" spans="2:10">
      <c r="B430" s="1793"/>
      <c r="C430" s="169"/>
      <c r="D430" s="186"/>
      <c r="E430" s="186"/>
      <c r="F430" s="186"/>
      <c r="G430" s="186"/>
      <c r="H430" s="186"/>
      <c r="I430" s="186"/>
      <c r="J430" s="186"/>
    </row>
    <row r="431" spans="2:10">
      <c r="B431" s="169"/>
      <c r="C431" s="169"/>
      <c r="D431" s="186"/>
      <c r="E431" s="186"/>
      <c r="F431" s="186"/>
      <c r="G431" s="186"/>
      <c r="H431" s="186"/>
      <c r="I431" s="186"/>
      <c r="J431" s="186"/>
    </row>
    <row r="432" spans="2:10" ht="15.6">
      <c r="B432" s="1794"/>
      <c r="C432" s="169"/>
      <c r="D432" s="186"/>
      <c r="E432" s="186"/>
      <c r="F432" s="186"/>
      <c r="G432" s="186"/>
      <c r="H432" s="186"/>
      <c r="I432" s="186"/>
      <c r="J432" s="186"/>
    </row>
    <row r="433" spans="2:10">
      <c r="B433" s="1795"/>
      <c r="C433" s="169"/>
      <c r="D433" s="186"/>
      <c r="E433" s="186"/>
      <c r="F433" s="186"/>
      <c r="G433" s="186"/>
      <c r="H433" s="186"/>
      <c r="I433" s="186"/>
      <c r="J433" s="186"/>
    </row>
    <row r="434" spans="2:10">
      <c r="B434" s="169"/>
      <c r="C434" s="169"/>
      <c r="D434" s="186"/>
      <c r="E434" s="186"/>
      <c r="F434" s="186"/>
      <c r="G434" s="186"/>
      <c r="H434" s="186"/>
      <c r="I434" s="186"/>
      <c r="J434" s="186"/>
    </row>
    <row r="435" spans="2:10">
      <c r="B435" s="169"/>
      <c r="C435" s="169"/>
      <c r="D435" s="186"/>
      <c r="E435" s="186"/>
      <c r="F435" s="186"/>
      <c r="G435" s="186"/>
      <c r="H435" s="186"/>
      <c r="I435" s="186"/>
      <c r="J435" s="186"/>
    </row>
    <row r="436" spans="2:10">
      <c r="B436" s="1683"/>
      <c r="C436" s="169"/>
      <c r="D436" s="162"/>
      <c r="E436" s="1684"/>
      <c r="F436" s="1685"/>
      <c r="G436" s="1686"/>
      <c r="H436" s="1686"/>
      <c r="I436" s="351"/>
      <c r="J436" s="368"/>
    </row>
    <row r="437" spans="2:10">
      <c r="B437" s="169"/>
      <c r="C437" s="169"/>
      <c r="D437" s="186"/>
      <c r="E437" s="186"/>
      <c r="F437" s="186"/>
      <c r="G437" s="186"/>
      <c r="H437" s="186"/>
      <c r="I437" s="365"/>
      <c r="J437" s="298"/>
    </row>
    <row r="438" spans="2:10">
      <c r="B438" s="169"/>
      <c r="C438" s="298"/>
      <c r="D438" s="169"/>
      <c r="E438" s="186"/>
      <c r="F438" s="186"/>
      <c r="G438" s="186"/>
      <c r="H438" s="186"/>
      <c r="I438" s="186"/>
      <c r="J438" s="186"/>
    </row>
    <row r="439" spans="2:10">
      <c r="B439" s="169"/>
      <c r="C439" s="163"/>
      <c r="D439" s="155"/>
      <c r="E439" s="181"/>
      <c r="F439" s="181"/>
      <c r="G439" s="181"/>
      <c r="H439" s="300"/>
      <c r="I439" s="257"/>
      <c r="J439" s="1782"/>
    </row>
    <row r="440" spans="2:10">
      <c r="B440" s="169"/>
      <c r="C440" s="163"/>
      <c r="D440" s="153"/>
      <c r="E440" s="181"/>
      <c r="F440" s="181"/>
      <c r="G440" s="181"/>
      <c r="H440" s="300"/>
      <c r="I440" s="257"/>
      <c r="J440" s="1783"/>
    </row>
    <row r="441" spans="2:10">
      <c r="B441" s="169"/>
      <c r="C441" s="163"/>
      <c r="D441" s="155"/>
      <c r="E441" s="181"/>
      <c r="F441" s="694"/>
      <c r="G441" s="181"/>
      <c r="H441" s="300"/>
      <c r="I441" s="257"/>
      <c r="J441" s="1784"/>
    </row>
    <row r="442" spans="2:10">
      <c r="B442" s="1683"/>
      <c r="C442" s="899"/>
      <c r="D442" s="162"/>
      <c r="E442" s="1684"/>
      <c r="F442" s="1685"/>
      <c r="G442" s="1686"/>
      <c r="H442" s="1686"/>
      <c r="I442" s="351"/>
      <c r="J442" s="368"/>
    </row>
    <row r="443" spans="2:10">
      <c r="B443" s="155"/>
      <c r="C443" s="899"/>
      <c r="D443" s="162"/>
      <c r="E443" s="901"/>
      <c r="F443" s="901"/>
      <c r="G443" s="901"/>
      <c r="H443" s="901"/>
      <c r="I443" s="365"/>
      <c r="J443" s="298"/>
    </row>
    <row r="444" spans="2:10">
      <c r="B444" s="169"/>
      <c r="C444" s="903"/>
      <c r="D444" s="169"/>
      <c r="E444" s="904"/>
      <c r="F444" s="904"/>
      <c r="G444" s="898"/>
      <c r="H444" s="898"/>
      <c r="I444" s="365"/>
      <c r="J444" s="186"/>
    </row>
    <row r="445" spans="2:10">
      <c r="B445" s="169"/>
      <c r="C445" s="169"/>
      <c r="D445" s="186"/>
      <c r="E445" s="186"/>
      <c r="F445" s="186"/>
      <c r="G445" s="186"/>
      <c r="H445" s="186"/>
      <c r="I445" s="186"/>
      <c r="J445" s="186"/>
    </row>
    <row r="446" spans="2:10">
      <c r="B446" s="169"/>
      <c r="C446" s="169"/>
      <c r="D446" s="186"/>
      <c r="E446" s="186"/>
      <c r="F446" s="186"/>
      <c r="G446" s="186"/>
      <c r="H446" s="186"/>
      <c r="I446" s="186"/>
      <c r="J446" s="186"/>
    </row>
    <row r="447" spans="2:10">
      <c r="B447" s="169"/>
      <c r="C447" s="169"/>
      <c r="D447" s="186"/>
      <c r="E447" s="186"/>
      <c r="F447" s="186"/>
      <c r="G447" s="186"/>
      <c r="H447" s="186"/>
      <c r="I447" s="186"/>
      <c r="J447" s="186"/>
    </row>
    <row r="448" spans="2:10">
      <c r="B448" s="1036"/>
      <c r="C448" s="169"/>
      <c r="D448" s="186"/>
      <c r="E448" s="186"/>
      <c r="F448" s="186"/>
      <c r="G448" s="186"/>
      <c r="H448" s="186"/>
      <c r="I448" s="186"/>
      <c r="J448" s="186"/>
    </row>
    <row r="449" spans="2:10">
      <c r="B449" s="198"/>
      <c r="C449" s="169"/>
      <c r="D449" s="186"/>
      <c r="E449" s="368"/>
      <c r="F449" s="186"/>
      <c r="G449" s="186"/>
      <c r="H449" s="186"/>
      <c r="I449" s="186"/>
      <c r="J449" s="1796"/>
    </row>
    <row r="450" spans="2:10">
      <c r="B450" s="169"/>
      <c r="C450" s="169"/>
      <c r="D450" s="186"/>
      <c r="E450" s="186"/>
      <c r="F450" s="186"/>
      <c r="G450" s="186"/>
      <c r="H450" s="186"/>
      <c r="I450" s="186"/>
      <c r="J450" s="186"/>
    </row>
    <row r="451" spans="2:10">
      <c r="B451" s="169"/>
      <c r="C451" s="169"/>
      <c r="D451" s="186"/>
      <c r="E451" s="186"/>
      <c r="F451" s="186"/>
      <c r="G451" s="186"/>
      <c r="H451" s="186"/>
      <c r="I451" s="186"/>
      <c r="J451" s="186"/>
    </row>
    <row r="452" spans="2:10">
      <c r="B452" s="1785"/>
      <c r="C452" s="169"/>
      <c r="D452" s="1786"/>
      <c r="E452" s="308"/>
      <c r="F452" s="308"/>
      <c r="G452" s="308"/>
      <c r="H452" s="1786"/>
      <c r="I452" s="1786"/>
      <c r="J452" s="1787"/>
    </row>
    <row r="453" spans="2:10">
      <c r="B453" s="301"/>
      <c r="C453" s="355"/>
      <c r="D453" s="301"/>
      <c r="E453" s="1788"/>
      <c r="F453" s="1788"/>
      <c r="G453" s="1788"/>
      <c r="H453" s="301"/>
      <c r="I453" s="1789"/>
      <c r="J453" s="614"/>
    </row>
    <row r="454" spans="2:10">
      <c r="B454" s="1788"/>
      <c r="C454" s="346"/>
      <c r="D454" s="355"/>
      <c r="E454" s="1790"/>
      <c r="F454" s="1790"/>
      <c r="G454" s="1790"/>
      <c r="H454" s="355"/>
      <c r="I454" s="614"/>
      <c r="J454" s="614"/>
    </row>
    <row r="455" spans="2:10">
      <c r="B455" s="257"/>
      <c r="C455" s="298"/>
      <c r="D455" s="155"/>
      <c r="E455" s="181"/>
      <c r="F455" s="181"/>
      <c r="G455" s="181"/>
      <c r="H455" s="300"/>
      <c r="I455" s="1791"/>
      <c r="J455" s="1792"/>
    </row>
    <row r="456" spans="2:10">
      <c r="B456" s="257"/>
      <c r="C456" s="169"/>
      <c r="D456" s="186"/>
      <c r="E456" s="186"/>
      <c r="F456" s="186"/>
      <c r="G456" s="186"/>
      <c r="H456" s="186"/>
      <c r="I456" s="186"/>
      <c r="J456" s="186"/>
    </row>
    <row r="457" spans="2:10">
      <c r="B457" s="1793"/>
      <c r="C457" s="169"/>
      <c r="D457" s="186"/>
      <c r="E457" s="186"/>
      <c r="F457" s="186"/>
      <c r="G457" s="186"/>
      <c r="H457" s="186"/>
      <c r="I457" s="186"/>
      <c r="J457" s="186"/>
    </row>
    <row r="458" spans="2:10">
      <c r="B458" s="169"/>
      <c r="C458" s="169"/>
      <c r="D458" s="186"/>
      <c r="E458" s="186"/>
      <c r="F458" s="186"/>
      <c r="G458" s="186"/>
      <c r="H458" s="186"/>
      <c r="I458" s="186"/>
      <c r="J458" s="186"/>
    </row>
    <row r="459" spans="2:10" ht="15.6">
      <c r="B459" s="1794"/>
      <c r="C459" s="169"/>
      <c r="D459" s="186"/>
      <c r="E459" s="186"/>
      <c r="F459" s="186"/>
      <c r="G459" s="186"/>
      <c r="H459" s="186"/>
      <c r="I459" s="186"/>
      <c r="J459" s="186"/>
    </row>
    <row r="460" spans="2:10">
      <c r="B460" s="1795"/>
      <c r="C460" s="163"/>
      <c r="D460" s="155"/>
      <c r="E460" s="181"/>
      <c r="F460" s="181"/>
      <c r="G460" s="181"/>
      <c r="H460" s="300"/>
      <c r="I460" s="1791"/>
      <c r="J460" s="1782"/>
    </row>
    <row r="461" spans="2:10">
      <c r="B461" s="180"/>
      <c r="C461" s="163"/>
      <c r="D461" s="155"/>
      <c r="E461" s="181"/>
      <c r="F461" s="181"/>
      <c r="G461" s="181"/>
      <c r="H461" s="300"/>
      <c r="I461" s="1791"/>
      <c r="J461" s="1782"/>
    </row>
    <row r="462" spans="2:10">
      <c r="B462" s="1683"/>
      <c r="C462" s="169"/>
      <c r="D462" s="162"/>
      <c r="E462" s="1684"/>
      <c r="F462" s="1685"/>
      <c r="G462" s="1686"/>
      <c r="H462" s="1686"/>
      <c r="I462" s="351"/>
      <c r="J462" s="368"/>
    </row>
    <row r="463" spans="2:10">
      <c r="B463" s="169"/>
      <c r="C463" s="169"/>
      <c r="D463" s="186"/>
      <c r="E463" s="186"/>
      <c r="F463" s="186"/>
      <c r="G463" s="186"/>
      <c r="H463" s="186"/>
      <c r="I463" s="365"/>
      <c r="J463" s="298"/>
    </row>
    <row r="464" spans="2:10">
      <c r="B464" s="169"/>
      <c r="C464" s="298"/>
      <c r="D464" s="169"/>
      <c r="E464" s="186"/>
      <c r="F464" s="186"/>
      <c r="G464" s="186"/>
      <c r="H464" s="186"/>
      <c r="I464" s="186"/>
      <c r="J464" s="186"/>
    </row>
    <row r="465" spans="2:10">
      <c r="B465" s="169"/>
      <c r="C465" s="163"/>
      <c r="D465" s="155"/>
      <c r="E465" s="181"/>
      <c r="F465" s="181"/>
      <c r="G465" s="181"/>
      <c r="H465" s="300"/>
      <c r="I465" s="257"/>
      <c r="J465" s="1782"/>
    </row>
    <row r="466" spans="2:10">
      <c r="B466" s="169"/>
      <c r="C466" s="163"/>
      <c r="D466" s="155"/>
      <c r="E466" s="299"/>
      <c r="F466" s="299"/>
      <c r="G466" s="299"/>
      <c r="H466" s="300"/>
      <c r="I466" s="257"/>
      <c r="J466" s="1782"/>
    </row>
    <row r="467" spans="2:10">
      <c r="B467" s="169"/>
      <c r="C467" s="163"/>
      <c r="D467" s="155"/>
      <c r="E467" s="181"/>
      <c r="F467" s="694"/>
      <c r="G467" s="181"/>
      <c r="H467" s="300"/>
      <c r="I467" s="257"/>
      <c r="J467" s="1784"/>
    </row>
    <row r="468" spans="2:10">
      <c r="B468" s="1683"/>
      <c r="C468" s="899"/>
      <c r="D468" s="162"/>
      <c r="E468" s="1684"/>
      <c r="F468" s="1685"/>
      <c r="G468" s="1686"/>
      <c r="H468" s="1686"/>
      <c r="I468" s="351"/>
      <c r="J468" s="368"/>
    </row>
    <row r="469" spans="2:10">
      <c r="B469" s="155"/>
      <c r="C469" s="899"/>
      <c r="D469" s="162"/>
      <c r="E469" s="901"/>
      <c r="F469" s="901"/>
      <c r="G469" s="901"/>
      <c r="H469" s="901"/>
      <c r="I469" s="365"/>
      <c r="J469" s="298"/>
    </row>
    <row r="470" spans="2:10">
      <c r="B470" s="169"/>
      <c r="C470" s="903"/>
      <c r="D470" s="169"/>
      <c r="E470" s="904"/>
      <c r="F470" s="904"/>
      <c r="G470" s="898"/>
      <c r="H470" s="898"/>
      <c r="I470" s="365"/>
      <c r="J470" s="186"/>
    </row>
    <row r="471" spans="2:10">
      <c r="B471" s="169"/>
      <c r="C471" s="169"/>
      <c r="D471" s="186"/>
      <c r="E471" s="186"/>
      <c r="F471" s="186"/>
      <c r="G471" s="186"/>
      <c r="H471" s="186"/>
      <c r="I471" s="186"/>
      <c r="J471" s="186"/>
    </row>
    <row r="472" spans="2:10">
      <c r="B472" s="169"/>
      <c r="C472" s="169"/>
      <c r="D472" s="186"/>
      <c r="E472" s="186"/>
      <c r="F472" s="186"/>
      <c r="G472" s="186"/>
      <c r="H472" s="186"/>
      <c r="I472" s="186"/>
      <c r="J472" s="186"/>
    </row>
    <row r="473" spans="2:10">
      <c r="B473" s="169"/>
      <c r="C473" s="169"/>
      <c r="D473" s="186"/>
      <c r="E473" s="186"/>
      <c r="F473" s="186"/>
      <c r="G473" s="186"/>
      <c r="H473" s="186"/>
      <c r="I473" s="186"/>
      <c r="J473" s="186"/>
    </row>
    <row r="474" spans="2:10">
      <c r="B474" s="1785"/>
      <c r="C474" s="169"/>
      <c r="D474" s="1786"/>
      <c r="E474" s="308"/>
      <c r="F474" s="308"/>
      <c r="G474" s="308"/>
      <c r="H474" s="1786"/>
      <c r="I474" s="1786"/>
      <c r="J474" s="1787"/>
    </row>
    <row r="475" spans="2:10">
      <c r="B475" s="301"/>
      <c r="C475" s="355"/>
      <c r="D475" s="301"/>
      <c r="E475" s="1788"/>
      <c r="F475" s="1788"/>
      <c r="G475" s="1788"/>
      <c r="H475" s="301"/>
      <c r="I475" s="1789"/>
      <c r="J475" s="614"/>
    </row>
    <row r="476" spans="2:10">
      <c r="B476" s="1788"/>
      <c r="C476" s="346"/>
      <c r="D476" s="355"/>
      <c r="E476" s="1790"/>
      <c r="F476" s="1790"/>
      <c r="G476" s="1790"/>
      <c r="H476" s="355"/>
      <c r="I476" s="614"/>
      <c r="J476" s="614"/>
    </row>
    <row r="477" spans="2:10">
      <c r="B477" s="257"/>
      <c r="C477" s="298"/>
      <c r="D477" s="155"/>
      <c r="E477" s="181"/>
      <c r="F477" s="181"/>
      <c r="G477" s="181"/>
      <c r="H477" s="300"/>
      <c r="I477" s="1791"/>
      <c r="J477" s="1792"/>
    </row>
    <row r="478" spans="2:10">
      <c r="B478" s="169"/>
      <c r="C478" s="169"/>
      <c r="D478" s="186"/>
      <c r="E478" s="186"/>
      <c r="F478" s="186"/>
      <c r="G478" s="186"/>
      <c r="H478" s="186"/>
      <c r="I478" s="186"/>
      <c r="J478" s="186"/>
    </row>
    <row r="479" spans="2:10">
      <c r="B479" s="257"/>
      <c r="C479" s="169"/>
      <c r="D479" s="186"/>
      <c r="E479" s="186"/>
      <c r="F479" s="186"/>
      <c r="G479" s="186"/>
      <c r="H479" s="186"/>
      <c r="I479" s="186"/>
      <c r="J479" s="186"/>
    </row>
    <row r="480" spans="2:10">
      <c r="B480" s="1793"/>
      <c r="C480" s="169"/>
      <c r="D480" s="186"/>
      <c r="E480" s="186"/>
      <c r="F480" s="186"/>
      <c r="G480" s="186"/>
      <c r="H480" s="186"/>
      <c r="I480" s="186"/>
      <c r="J480" s="186"/>
    </row>
    <row r="481" spans="2:10">
      <c r="B481" s="169"/>
      <c r="C481" s="169"/>
      <c r="D481" s="186"/>
      <c r="E481" s="186"/>
      <c r="F481" s="186"/>
      <c r="G481" s="186"/>
      <c r="H481" s="186"/>
      <c r="I481" s="186"/>
      <c r="J481" s="186"/>
    </row>
    <row r="482" spans="2:10" ht="15.6">
      <c r="B482" s="1794"/>
      <c r="C482" s="169"/>
      <c r="D482" s="186"/>
      <c r="E482" s="186"/>
      <c r="F482" s="186"/>
      <c r="G482" s="186"/>
      <c r="H482" s="186"/>
      <c r="I482" s="186"/>
      <c r="J482" s="186"/>
    </row>
    <row r="483" spans="2:10">
      <c r="B483" s="1795"/>
      <c r="C483" s="169"/>
      <c r="D483" s="186"/>
      <c r="E483" s="186"/>
      <c r="F483" s="186"/>
      <c r="G483" s="186"/>
      <c r="H483" s="186"/>
      <c r="I483" s="186"/>
      <c r="J483" s="186"/>
    </row>
    <row r="484" spans="2:10">
      <c r="B484" s="1683"/>
      <c r="C484" s="169"/>
      <c r="D484" s="162"/>
      <c r="E484" s="1684"/>
      <c r="F484" s="1685"/>
      <c r="G484" s="1686"/>
      <c r="H484" s="1686"/>
      <c r="I484" s="351"/>
      <c r="J484" s="368"/>
    </row>
    <row r="485" spans="2:10">
      <c r="B485" s="169"/>
      <c r="C485" s="169"/>
      <c r="D485" s="186"/>
      <c r="E485" s="186"/>
      <c r="F485" s="186"/>
      <c r="G485" s="186"/>
      <c r="H485" s="186"/>
      <c r="I485" s="365"/>
      <c r="J485" s="298"/>
    </row>
    <row r="486" spans="2:10">
      <c r="B486" s="169"/>
      <c r="C486" s="298"/>
      <c r="D486" s="169"/>
      <c r="E486" s="186"/>
      <c r="F486" s="186"/>
      <c r="G486" s="186"/>
      <c r="H486" s="186"/>
      <c r="I486" s="186"/>
      <c r="J486" s="186"/>
    </row>
    <row r="487" spans="2:10">
      <c r="B487" s="169"/>
      <c r="C487" s="163"/>
      <c r="D487" s="153"/>
      <c r="E487" s="181"/>
      <c r="F487" s="181"/>
      <c r="G487" s="181"/>
      <c r="H487" s="300"/>
      <c r="I487" s="257"/>
      <c r="J487" s="1782"/>
    </row>
    <row r="488" spans="2:10">
      <c r="B488" s="169"/>
      <c r="C488" s="168"/>
      <c r="D488" s="153"/>
      <c r="E488" s="181"/>
      <c r="F488" s="694"/>
      <c r="G488" s="181"/>
      <c r="H488" s="300"/>
      <c r="I488" s="257"/>
      <c r="J488" s="1782"/>
    </row>
    <row r="489" spans="2:10">
      <c r="B489" s="1683"/>
      <c r="C489" s="899"/>
      <c r="D489" s="162"/>
      <c r="E489" s="1684"/>
      <c r="F489" s="1685"/>
      <c r="G489" s="1686"/>
      <c r="H489" s="1686"/>
      <c r="I489" s="351"/>
      <c r="J489" s="368"/>
    </row>
    <row r="490" spans="2:10">
      <c r="B490" s="155"/>
      <c r="C490" s="899"/>
      <c r="D490" s="162"/>
      <c r="E490" s="901"/>
      <c r="F490" s="901"/>
      <c r="G490" s="901"/>
      <c r="H490" s="901"/>
      <c r="I490" s="365"/>
      <c r="J490" s="298"/>
    </row>
    <row r="491" spans="2:10">
      <c r="B491" s="169"/>
      <c r="C491" s="903"/>
      <c r="D491" s="169"/>
      <c r="E491" s="904"/>
      <c r="F491" s="904"/>
      <c r="G491" s="898"/>
      <c r="H491" s="898"/>
      <c r="I491" s="365"/>
      <c r="J491" s="186"/>
    </row>
    <row r="492" spans="2:10">
      <c r="B492" s="1683"/>
      <c r="C492" s="169"/>
      <c r="D492" s="186"/>
      <c r="E492" s="186"/>
      <c r="F492" s="186"/>
      <c r="G492" s="186"/>
      <c r="H492" s="186"/>
      <c r="I492" s="186"/>
      <c r="J492" s="1798"/>
    </row>
    <row r="493" spans="2:10">
      <c r="B493" s="169"/>
      <c r="C493" s="198"/>
      <c r="D493" s="169"/>
      <c r="E493" s="368"/>
      <c r="F493" s="186"/>
      <c r="G493" s="198"/>
      <c r="H493" s="349"/>
      <c r="I493" s="169"/>
      <c r="J493" s="348"/>
    </row>
    <row r="494" spans="2:10">
      <c r="B494" s="348"/>
      <c r="C494" s="198"/>
      <c r="D494" s="186"/>
      <c r="E494" s="355"/>
      <c r="F494" s="169"/>
      <c r="G494" s="186"/>
      <c r="H494" s="169"/>
      <c r="I494" s="169"/>
      <c r="J494" s="169"/>
    </row>
    <row r="495" spans="2:10">
      <c r="B495" s="169"/>
      <c r="C495" s="169"/>
      <c r="D495" s="186"/>
      <c r="E495" s="186"/>
      <c r="F495" s="186"/>
      <c r="G495" s="186"/>
      <c r="H495" s="186"/>
      <c r="I495" s="186"/>
      <c r="J495" s="186"/>
    </row>
    <row r="496" spans="2:10">
      <c r="B496" s="169"/>
      <c r="C496" s="169"/>
      <c r="D496" s="186"/>
      <c r="E496" s="186"/>
      <c r="F496" s="186"/>
      <c r="G496" s="186"/>
      <c r="H496" s="186"/>
      <c r="I496" s="186"/>
      <c r="J496" s="186"/>
    </row>
    <row r="497" spans="2:10">
      <c r="B497" s="169"/>
      <c r="C497" s="169"/>
      <c r="D497" s="186"/>
      <c r="E497" s="186"/>
      <c r="F497" s="186"/>
      <c r="G497" s="186"/>
      <c r="H497" s="186"/>
      <c r="I497" s="186"/>
      <c r="J497" s="186"/>
    </row>
    <row r="498" spans="2:10">
      <c r="B498" s="169"/>
      <c r="C498" s="169"/>
      <c r="D498" s="186"/>
      <c r="E498" s="186"/>
      <c r="F498" s="186"/>
      <c r="G498" s="186"/>
      <c r="H498" s="186"/>
      <c r="I498" s="186"/>
      <c r="J498" s="186"/>
    </row>
    <row r="499" spans="2:10">
      <c r="B499" s="169"/>
      <c r="C499" s="169"/>
      <c r="D499" s="186"/>
      <c r="E499" s="186"/>
      <c r="F499" s="186"/>
      <c r="G499" s="186"/>
      <c r="H499" s="186"/>
      <c r="I499" s="186"/>
      <c r="J499" s="186"/>
    </row>
    <row r="500" spans="2:10">
      <c r="B500" s="169"/>
      <c r="C500" s="169"/>
      <c r="D500" s="186"/>
      <c r="E500" s="186"/>
      <c r="F500" s="186"/>
      <c r="G500" s="186"/>
      <c r="H500" s="186"/>
      <c r="I500" s="186"/>
      <c r="J500" s="186"/>
    </row>
    <row r="501" spans="2:10">
      <c r="B501" s="169"/>
      <c r="C501" s="169"/>
      <c r="D501" s="186"/>
      <c r="E501" s="186"/>
      <c r="F501" s="186"/>
      <c r="G501" s="186"/>
      <c r="H501" s="186"/>
      <c r="I501" s="186"/>
      <c r="J501" s="186"/>
    </row>
    <row r="502" spans="2:10">
      <c r="B502" s="1036"/>
      <c r="C502" s="169"/>
      <c r="D502" s="186"/>
      <c r="E502" s="186"/>
      <c r="F502" s="186"/>
      <c r="G502" s="186"/>
      <c r="H502" s="186"/>
      <c r="I502" s="186"/>
      <c r="J502" s="186"/>
    </row>
    <row r="503" spans="2:10">
      <c r="B503" s="198"/>
      <c r="C503" s="169"/>
      <c r="D503" s="186"/>
      <c r="E503" s="368"/>
      <c r="F503" s="186"/>
      <c r="G503" s="186"/>
      <c r="H503" s="186"/>
      <c r="I503" s="186"/>
      <c r="J503" s="1796"/>
    </row>
    <row r="504" spans="2:10">
      <c r="B504" s="169"/>
      <c r="C504" s="169"/>
      <c r="D504" s="186"/>
      <c r="E504" s="186"/>
      <c r="F504" s="186"/>
      <c r="G504" s="186"/>
      <c r="H504" s="186"/>
      <c r="I504" s="186"/>
      <c r="J504" s="186"/>
    </row>
    <row r="505" spans="2:10">
      <c r="B505" s="1785"/>
      <c r="C505" s="169"/>
      <c r="D505" s="1786"/>
      <c r="E505" s="308"/>
      <c r="F505" s="308"/>
      <c r="G505" s="308"/>
      <c r="H505" s="1786"/>
      <c r="I505" s="1786"/>
      <c r="J505" s="1787"/>
    </row>
    <row r="506" spans="2:10">
      <c r="B506" s="301"/>
      <c r="C506" s="355"/>
      <c r="D506" s="301"/>
      <c r="E506" s="1788"/>
      <c r="F506" s="1788"/>
      <c r="G506" s="1788"/>
      <c r="H506" s="301"/>
      <c r="I506" s="1789"/>
      <c r="J506" s="614"/>
    </row>
    <row r="507" spans="2:10">
      <c r="B507" s="1788"/>
      <c r="C507" s="346"/>
      <c r="D507" s="355"/>
      <c r="E507" s="1790"/>
      <c r="F507" s="1790"/>
      <c r="G507" s="1790"/>
      <c r="H507" s="355"/>
      <c r="I507" s="614"/>
      <c r="J507" s="614"/>
    </row>
    <row r="508" spans="2:10">
      <c r="B508" s="257"/>
      <c r="C508" s="298"/>
      <c r="D508" s="155"/>
      <c r="E508" s="181"/>
      <c r="F508" s="181"/>
      <c r="G508" s="181"/>
      <c r="H508" s="300"/>
      <c r="I508" s="1791"/>
      <c r="J508" s="1792"/>
    </row>
    <row r="509" spans="2:10">
      <c r="B509" s="169"/>
      <c r="C509" s="169"/>
      <c r="D509" s="186"/>
      <c r="E509" s="186"/>
      <c r="F509" s="186"/>
      <c r="G509" s="186"/>
      <c r="H509" s="186"/>
      <c r="I509" s="186"/>
      <c r="J509" s="186"/>
    </row>
    <row r="510" spans="2:10">
      <c r="B510" s="257"/>
      <c r="C510" s="169"/>
      <c r="D510" s="186"/>
      <c r="E510" s="186"/>
      <c r="F510" s="186"/>
      <c r="G510" s="186"/>
      <c r="H510" s="186"/>
      <c r="I510" s="186"/>
      <c r="J510" s="186"/>
    </row>
    <row r="511" spans="2:10">
      <c r="B511" s="1793"/>
      <c r="C511" s="169"/>
      <c r="D511" s="186"/>
      <c r="E511" s="186"/>
      <c r="F511" s="186"/>
      <c r="G511" s="186"/>
      <c r="H511" s="186"/>
      <c r="I511" s="186"/>
      <c r="J511" s="186"/>
    </row>
    <row r="512" spans="2:10">
      <c r="B512" s="169"/>
      <c r="C512" s="169"/>
      <c r="D512" s="186"/>
      <c r="E512" s="186"/>
      <c r="F512" s="186"/>
      <c r="G512" s="186"/>
      <c r="H512" s="186"/>
      <c r="I512" s="186"/>
      <c r="J512" s="186"/>
    </row>
    <row r="513" spans="2:10" ht="15.6">
      <c r="B513" s="1794"/>
      <c r="C513" s="169"/>
      <c r="D513" s="186"/>
      <c r="E513" s="186"/>
      <c r="F513" s="186"/>
      <c r="G513" s="186"/>
      <c r="H513" s="186"/>
      <c r="I513" s="186"/>
      <c r="J513" s="186"/>
    </row>
    <row r="514" spans="2:10">
      <c r="B514" s="1795"/>
      <c r="C514" s="169"/>
      <c r="D514" s="186"/>
      <c r="E514" s="186"/>
      <c r="F514" s="186"/>
      <c r="G514" s="186"/>
      <c r="H514" s="186"/>
      <c r="I514" s="186"/>
      <c r="J514" s="186"/>
    </row>
    <row r="515" spans="2:10">
      <c r="B515" s="1683"/>
      <c r="C515" s="169"/>
      <c r="D515" s="162"/>
      <c r="E515" s="1684"/>
      <c r="F515" s="1685"/>
      <c r="G515" s="1686"/>
      <c r="H515" s="1686"/>
      <c r="I515" s="351"/>
      <c r="J515" s="368"/>
    </row>
    <row r="516" spans="2:10">
      <c r="B516" s="169"/>
      <c r="C516" s="169"/>
      <c r="D516" s="186"/>
      <c r="E516" s="186"/>
      <c r="F516" s="186"/>
      <c r="G516" s="186"/>
      <c r="H516" s="186"/>
      <c r="I516" s="365"/>
      <c r="J516" s="298"/>
    </row>
    <row r="517" spans="2:10">
      <c r="B517" s="169"/>
      <c r="C517" s="298"/>
      <c r="D517" s="169"/>
      <c r="E517" s="186"/>
      <c r="F517" s="186"/>
      <c r="G517" s="186"/>
      <c r="H517" s="186"/>
      <c r="I517" s="186"/>
      <c r="J517" s="186"/>
    </row>
    <row r="518" spans="2:10">
      <c r="B518" s="169"/>
      <c r="C518" s="163"/>
      <c r="D518" s="153"/>
      <c r="E518" s="181"/>
      <c r="F518" s="181"/>
      <c r="G518" s="181"/>
      <c r="H518" s="300"/>
      <c r="I518" s="257"/>
      <c r="J518" s="1782"/>
    </row>
    <row r="519" spans="2:10">
      <c r="B519" s="169"/>
      <c r="C519" s="168"/>
      <c r="D519" s="153"/>
      <c r="E519" s="181"/>
      <c r="F519" s="181"/>
      <c r="G519" s="181"/>
      <c r="H519" s="300"/>
      <c r="I519" s="257"/>
      <c r="J519" s="1782"/>
    </row>
    <row r="520" spans="2:10">
      <c r="B520" s="169"/>
      <c r="C520" s="163"/>
      <c r="D520" s="155"/>
      <c r="E520" s="181"/>
      <c r="F520" s="181"/>
      <c r="G520" s="181"/>
      <c r="H520" s="300"/>
      <c r="I520" s="1791"/>
      <c r="J520" s="1784"/>
    </row>
    <row r="521" spans="2:10">
      <c r="B521" s="1683"/>
      <c r="C521" s="899"/>
      <c r="D521" s="162"/>
      <c r="E521" s="1684"/>
      <c r="F521" s="1685"/>
      <c r="G521" s="1686"/>
      <c r="H521" s="1686"/>
      <c r="I521" s="351"/>
      <c r="J521" s="368"/>
    </row>
    <row r="522" spans="2:10">
      <c r="B522" s="155"/>
      <c r="C522" s="899"/>
      <c r="D522" s="162"/>
      <c r="E522" s="901"/>
      <c r="F522" s="901"/>
      <c r="G522" s="901"/>
      <c r="H522" s="901"/>
      <c r="I522" s="365"/>
      <c r="J522" s="298"/>
    </row>
    <row r="523" spans="2:10">
      <c r="B523" s="169"/>
      <c r="C523" s="903"/>
      <c r="D523" s="169"/>
      <c r="E523" s="904"/>
      <c r="F523" s="904"/>
      <c r="G523" s="898"/>
      <c r="H523" s="898"/>
      <c r="I523" s="365"/>
      <c r="J523" s="186"/>
    </row>
    <row r="524" spans="2:10">
      <c r="B524" s="1469"/>
      <c r="C524" s="156"/>
      <c r="D524" s="21"/>
      <c r="E524" s="1470"/>
      <c r="F524" s="1470"/>
      <c r="G524" s="1470"/>
      <c r="H524" s="21"/>
      <c r="I524" s="1471"/>
      <c r="J524" s="1471"/>
    </row>
    <row r="525" spans="2:10">
      <c r="B525" s="6"/>
    </row>
  </sheetData>
  <pageMargins left="0" right="0" top="0" bottom="0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527"/>
  <sheetViews>
    <sheetView view="pageBreakPreview" topLeftCell="A127" zoomScale="60" zoomScaleNormal="106" workbookViewId="0">
      <selection activeCell="Z1" sqref="Z1:AA1048576"/>
    </sheetView>
  </sheetViews>
  <sheetFormatPr defaultRowHeight="14.4"/>
  <cols>
    <col min="1" max="1" width="2.33203125" customWidth="1"/>
    <col min="2" max="2" width="6.109375" customWidth="1"/>
    <col min="3" max="3" width="20" style="88" customWidth="1"/>
    <col min="4" max="4" width="5.6640625" customWidth="1"/>
    <col min="5" max="5" width="10.5546875" customWidth="1"/>
    <col min="6" max="6" width="6" customWidth="1"/>
    <col min="7" max="7" width="5.88671875" customWidth="1"/>
    <col min="8" max="8" width="9.88671875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" customWidth="1"/>
    <col min="15" max="15" width="13.5546875" customWidth="1"/>
    <col min="16" max="16" width="7.5546875" customWidth="1"/>
    <col min="17" max="17" width="7.88671875" customWidth="1"/>
    <col min="18" max="18" width="4.88671875" customWidth="1"/>
    <col min="19" max="19" width="13.5546875" customWidth="1"/>
    <col min="20" max="20" width="7.88671875" customWidth="1"/>
    <col min="21" max="21" width="9.5546875" customWidth="1"/>
    <col min="22" max="22" width="5.6640625" customWidth="1"/>
    <col min="23" max="23" width="11" customWidth="1"/>
    <col min="24" max="24" width="8.44140625" customWidth="1"/>
    <col min="25" max="25" width="8.5546875" customWidth="1"/>
    <col min="26" max="26" width="6.109375" customWidth="1"/>
    <col min="27" max="27" width="8" customWidth="1"/>
    <col min="28" max="28" width="6.33203125" customWidth="1"/>
    <col min="30" max="30" width="8.6640625" customWidth="1"/>
  </cols>
  <sheetData>
    <row r="1" spans="2:45" ht="12" customHeight="1">
      <c r="X1" s="169"/>
      <c r="Y1" s="169"/>
      <c r="Z1" s="169"/>
      <c r="AA1" s="169"/>
      <c r="AB1" s="169"/>
      <c r="AC1" s="169"/>
      <c r="AD1" s="169"/>
      <c r="AE1" s="169"/>
      <c r="AF1" s="169"/>
      <c r="AG1" s="258"/>
      <c r="AH1" s="258"/>
      <c r="AI1" s="167"/>
      <c r="AJ1" s="169"/>
      <c r="AK1" s="169"/>
      <c r="AL1" s="11"/>
      <c r="AM1" s="11"/>
      <c r="AN1" s="11"/>
      <c r="AO1" s="11"/>
      <c r="AP1" s="11"/>
      <c r="AQ1" s="11"/>
      <c r="AR1" s="11"/>
      <c r="AS1" s="11"/>
    </row>
    <row r="2" spans="2:45" ht="14.25" customHeight="1">
      <c r="C2" s="14" t="s">
        <v>773</v>
      </c>
      <c r="D2" s="1953" t="s">
        <v>766</v>
      </c>
      <c r="G2" s="2"/>
      <c r="H2" s="2"/>
      <c r="I2" s="2"/>
      <c r="J2" s="156" t="s">
        <v>767</v>
      </c>
      <c r="L2" s="2"/>
      <c r="R2" s="210" t="s">
        <v>421</v>
      </c>
      <c r="T2" s="2"/>
      <c r="U2" s="2" t="s">
        <v>422</v>
      </c>
      <c r="V2" s="1042"/>
      <c r="W2" s="12"/>
      <c r="Z2" s="169"/>
      <c r="AA2" s="966"/>
      <c r="AB2" s="169"/>
      <c r="AC2" s="169"/>
      <c r="AD2" s="169"/>
      <c r="AE2" s="163"/>
      <c r="AF2" s="163"/>
      <c r="AG2" s="163"/>
      <c r="AH2" s="163"/>
      <c r="AI2" s="169"/>
      <c r="AJ2" s="169"/>
      <c r="AK2" s="169"/>
      <c r="AL2" s="11"/>
      <c r="AM2" s="11"/>
      <c r="AN2" s="11"/>
      <c r="AO2" s="11"/>
      <c r="AP2" s="11"/>
      <c r="AQ2" s="11"/>
      <c r="AR2" s="11"/>
      <c r="AS2" s="11"/>
    </row>
    <row r="3" spans="2:45">
      <c r="B3" s="156" t="s">
        <v>217</v>
      </c>
      <c r="C3"/>
      <c r="G3" s="90"/>
      <c r="O3" s="641" t="s">
        <v>406</v>
      </c>
      <c r="U3" s="74"/>
      <c r="V3" s="156"/>
      <c r="W3" s="91"/>
      <c r="Z3" s="169"/>
      <c r="AA3" s="339"/>
      <c r="AB3" s="339"/>
      <c r="AC3" s="169"/>
      <c r="AD3" s="355"/>
      <c r="AE3" s="169"/>
      <c r="AF3" s="169"/>
      <c r="AG3" s="155"/>
      <c r="AH3" s="169"/>
      <c r="AI3" s="336"/>
      <c r="AJ3" s="169"/>
      <c r="AK3" s="169"/>
      <c r="AL3" s="11"/>
      <c r="AM3" s="11"/>
      <c r="AN3" s="11"/>
      <c r="AO3" s="11"/>
      <c r="AP3" s="11"/>
      <c r="AQ3" s="11"/>
      <c r="AR3" s="11"/>
      <c r="AS3" s="11"/>
    </row>
    <row r="4" spans="2:45" ht="13.5" customHeight="1" thickBot="1">
      <c r="B4" s="2" t="s">
        <v>406</v>
      </c>
      <c r="C4" s="2"/>
      <c r="D4" s="92"/>
      <c r="F4" s="210" t="s">
        <v>254</v>
      </c>
      <c r="I4" s="93">
        <v>0.5</v>
      </c>
      <c r="K4" t="s">
        <v>286</v>
      </c>
      <c r="O4" s="156"/>
      <c r="Q4" s="1043" t="s">
        <v>423</v>
      </c>
      <c r="T4" s="241"/>
      <c r="U4" s="210" t="s">
        <v>424</v>
      </c>
      <c r="W4" s="156" t="s">
        <v>425</v>
      </c>
      <c r="Y4" s="93">
        <v>0.5</v>
      </c>
      <c r="Z4" s="169"/>
      <c r="AA4" s="174"/>
      <c r="AB4" s="1179"/>
      <c r="AC4" s="1183"/>
      <c r="AD4" s="169"/>
      <c r="AE4" s="1183"/>
      <c r="AF4" s="1179"/>
      <c r="AG4" s="1179"/>
      <c r="AH4" s="1179"/>
      <c r="AI4" s="1183"/>
      <c r="AJ4" s="169"/>
      <c r="AK4" s="169"/>
      <c r="AL4" s="11"/>
      <c r="AM4" s="11"/>
      <c r="AN4" s="11"/>
      <c r="AO4" s="11"/>
      <c r="AP4" s="11"/>
      <c r="AQ4" s="11"/>
      <c r="AR4" s="11"/>
      <c r="AS4" s="11"/>
    </row>
    <row r="5" spans="2:45" ht="13.5" customHeight="1">
      <c r="B5" s="31" t="s">
        <v>2</v>
      </c>
      <c r="C5" s="95" t="s">
        <v>3</v>
      </c>
      <c r="D5" s="451" t="s">
        <v>4</v>
      </c>
      <c r="E5" s="450" t="s">
        <v>79</v>
      </c>
      <c r="F5" s="81"/>
      <c r="G5" s="81"/>
      <c r="H5" s="81"/>
      <c r="I5" s="81"/>
      <c r="J5" s="81"/>
      <c r="K5" s="81"/>
      <c r="L5" s="81"/>
      <c r="M5" s="64"/>
      <c r="O5" s="156" t="s">
        <v>352</v>
      </c>
      <c r="Z5" s="169"/>
      <c r="AA5" s="174"/>
      <c r="AB5" s="169"/>
      <c r="AC5" s="1183"/>
      <c r="AD5" s="169"/>
      <c r="AE5" s="1183"/>
      <c r="AF5" s="1179"/>
      <c r="AG5" s="1179"/>
      <c r="AH5" s="1179"/>
      <c r="AI5" s="1183"/>
      <c r="AJ5" s="169"/>
      <c r="AK5" s="169"/>
      <c r="AL5" s="11"/>
      <c r="AM5" s="11"/>
      <c r="AN5" s="11"/>
      <c r="AO5" s="11"/>
      <c r="AP5" s="11"/>
      <c r="AQ5" s="11"/>
      <c r="AR5" s="11"/>
      <c r="AS5" s="11"/>
    </row>
    <row r="6" spans="2:45" ht="13.5" customHeight="1" thickBot="1">
      <c r="B6" s="34" t="s">
        <v>5</v>
      </c>
      <c r="C6" s="35" t="s">
        <v>220</v>
      </c>
      <c r="D6" s="452" t="s">
        <v>80</v>
      </c>
      <c r="E6" s="67"/>
      <c r="F6" s="35"/>
      <c r="G6" s="35"/>
      <c r="H6" s="35"/>
      <c r="I6" s="35"/>
      <c r="J6" s="35"/>
      <c r="K6" s="35"/>
      <c r="L6" s="35"/>
      <c r="M6" s="87"/>
      <c r="O6" s="1044" t="s">
        <v>426</v>
      </c>
      <c r="S6" s="639"/>
      <c r="T6" s="156" t="s">
        <v>427</v>
      </c>
      <c r="Y6" s="91"/>
      <c r="Z6" s="169"/>
      <c r="AA6" s="357"/>
      <c r="AB6" s="1180"/>
      <c r="AC6" s="1183"/>
      <c r="AD6" s="169"/>
      <c r="AE6" s="1183"/>
      <c r="AF6" s="169"/>
      <c r="AG6" s="1179"/>
      <c r="AH6" s="1179"/>
      <c r="AI6" s="1183"/>
      <c r="AJ6" s="169"/>
      <c r="AK6" s="169"/>
      <c r="AL6" s="11"/>
      <c r="AM6" s="11"/>
      <c r="AN6" s="11"/>
      <c r="AO6" s="11"/>
      <c r="AP6" s="11"/>
      <c r="AQ6" s="11"/>
      <c r="AR6" s="11"/>
      <c r="AS6" s="11"/>
    </row>
    <row r="7" spans="2:45" ht="16.2" thickBot="1">
      <c r="B7" s="1483" t="s">
        <v>220</v>
      </c>
      <c r="C7" s="1590"/>
      <c r="D7" s="1591"/>
      <c r="E7" s="536" t="s">
        <v>350</v>
      </c>
      <c r="F7" s="58"/>
      <c r="G7" s="58"/>
      <c r="H7" s="178" t="s">
        <v>188</v>
      </c>
      <c r="I7" s="190"/>
      <c r="J7" s="175"/>
      <c r="K7" s="715" t="s">
        <v>349</v>
      </c>
      <c r="L7" s="47"/>
      <c r="M7" s="58"/>
      <c r="Z7" s="169"/>
      <c r="AA7" s="357"/>
      <c r="AB7" s="1181"/>
      <c r="AC7" s="1183"/>
      <c r="AD7" s="169"/>
      <c r="AE7" s="1183"/>
      <c r="AF7" s="169"/>
      <c r="AG7" s="1183"/>
      <c r="AH7" s="1179"/>
      <c r="AI7" s="1183"/>
      <c r="AJ7" s="169"/>
      <c r="AK7" s="169"/>
      <c r="AL7" s="11"/>
      <c r="AM7" s="11"/>
      <c r="AN7" s="11"/>
      <c r="AO7" s="11"/>
      <c r="AP7" s="11"/>
      <c r="AQ7" s="11"/>
      <c r="AR7" s="11"/>
      <c r="AS7" s="11"/>
    </row>
    <row r="8" spans="2:45" ht="16.2" thickBot="1">
      <c r="B8" s="100"/>
      <c r="C8" s="273" t="s">
        <v>346</v>
      </c>
      <c r="D8" s="64"/>
      <c r="E8" s="532" t="s">
        <v>150</v>
      </c>
      <c r="F8" s="119" t="s">
        <v>151</v>
      </c>
      <c r="G8" s="219" t="s">
        <v>152</v>
      </c>
      <c r="H8" s="538" t="s">
        <v>150</v>
      </c>
      <c r="I8" s="113" t="s">
        <v>151</v>
      </c>
      <c r="J8" s="222" t="s">
        <v>152</v>
      </c>
      <c r="K8" s="538" t="s">
        <v>150</v>
      </c>
      <c r="L8" s="113" t="s">
        <v>151</v>
      </c>
      <c r="M8" s="222" t="s">
        <v>152</v>
      </c>
      <c r="O8" s="1045" t="s">
        <v>220</v>
      </c>
      <c r="P8" s="1046"/>
      <c r="Q8" s="1046"/>
      <c r="R8" s="456"/>
      <c r="S8" s="47"/>
      <c r="T8" s="47"/>
      <c r="U8" s="47"/>
      <c r="V8" s="47"/>
      <c r="W8" s="47"/>
      <c r="X8" s="47"/>
      <c r="Y8" s="58"/>
      <c r="Z8" s="169"/>
      <c r="AA8" s="174"/>
      <c r="AB8" s="169"/>
      <c r="AC8" s="1183"/>
      <c r="AD8" s="169"/>
      <c r="AE8" s="1183"/>
      <c r="AF8" s="169"/>
      <c r="AG8" s="1183"/>
      <c r="AH8" s="1179"/>
      <c r="AI8" s="1183"/>
      <c r="AJ8" s="169"/>
      <c r="AK8" s="169"/>
      <c r="AL8" s="11"/>
      <c r="AM8" s="11"/>
      <c r="AN8" s="11"/>
      <c r="AO8" s="11"/>
      <c r="AP8" s="11"/>
      <c r="AQ8" s="11"/>
      <c r="AR8" s="11"/>
      <c r="AS8" s="11"/>
    </row>
    <row r="9" spans="2:45" ht="15.75" customHeight="1" thickBot="1">
      <c r="B9" s="710" t="s">
        <v>411</v>
      </c>
      <c r="C9" s="409" t="s">
        <v>624</v>
      </c>
      <c r="D9" s="488" t="s">
        <v>324</v>
      </c>
      <c r="E9" s="115" t="s">
        <v>351</v>
      </c>
      <c r="F9" s="476">
        <v>29.45</v>
      </c>
      <c r="G9" s="1588">
        <v>29.45</v>
      </c>
      <c r="H9" s="115" t="s">
        <v>188</v>
      </c>
      <c r="I9" s="208">
        <v>5</v>
      </c>
      <c r="J9" s="224">
        <v>5</v>
      </c>
      <c r="K9" s="117" t="s">
        <v>84</v>
      </c>
      <c r="L9" s="305">
        <v>123.5</v>
      </c>
      <c r="M9" s="458">
        <v>100</v>
      </c>
      <c r="O9" s="1047" t="s">
        <v>150</v>
      </c>
      <c r="P9" s="1048" t="s">
        <v>151</v>
      </c>
      <c r="Q9" s="1049" t="s">
        <v>152</v>
      </c>
      <c r="R9" s="81"/>
      <c r="S9" s="1050" t="s">
        <v>150</v>
      </c>
      <c r="T9" s="1050" t="s">
        <v>151</v>
      </c>
      <c r="U9" s="1051" t="s">
        <v>152</v>
      </c>
      <c r="V9" s="81"/>
      <c r="W9" s="1050" t="s">
        <v>150</v>
      </c>
      <c r="X9" s="1050" t="s">
        <v>151</v>
      </c>
      <c r="Y9" s="1051" t="s">
        <v>152</v>
      </c>
      <c r="Z9" s="169"/>
      <c r="AA9" s="357"/>
      <c r="AB9" s="169"/>
      <c r="AC9" s="1183"/>
      <c r="AD9" s="169"/>
      <c r="AE9" s="1183"/>
      <c r="AF9" s="169"/>
      <c r="AG9" s="1183"/>
      <c r="AH9" s="1228"/>
      <c r="AI9" s="1183"/>
      <c r="AJ9" s="169"/>
      <c r="AK9" s="169"/>
      <c r="AL9" s="11"/>
      <c r="AM9" s="11"/>
      <c r="AN9" s="11"/>
      <c r="AO9" s="11"/>
      <c r="AP9" s="11"/>
      <c r="AQ9" s="11"/>
      <c r="AR9" s="11"/>
      <c r="AS9" s="11"/>
    </row>
    <row r="10" spans="2:45">
      <c r="B10" s="504" t="s">
        <v>189</v>
      </c>
      <c r="C10" s="409" t="s">
        <v>188</v>
      </c>
      <c r="D10" s="488">
        <v>200</v>
      </c>
      <c r="E10" s="430" t="s">
        <v>104</v>
      </c>
      <c r="F10" s="473">
        <v>160.36000000000001</v>
      </c>
      <c r="G10" s="472">
        <v>160.36000000000001</v>
      </c>
      <c r="H10" s="316" t="s">
        <v>78</v>
      </c>
      <c r="I10" s="427">
        <v>200</v>
      </c>
      <c r="J10" s="437">
        <v>200</v>
      </c>
      <c r="K10" s="1583" t="s">
        <v>271</v>
      </c>
      <c r="L10" s="526">
        <v>2.42</v>
      </c>
      <c r="M10" s="561">
        <v>2.42</v>
      </c>
      <c r="O10" s="1052" t="s">
        <v>247</v>
      </c>
      <c r="P10" s="1053">
        <f>D25+D13</f>
        <v>60</v>
      </c>
      <c r="Q10" s="1164">
        <f>D25+D13</f>
        <v>60</v>
      </c>
      <c r="S10" s="915" t="s">
        <v>262</v>
      </c>
      <c r="T10" s="1053">
        <f>I17</f>
        <v>20.68</v>
      </c>
      <c r="U10" s="1164">
        <f>J17</f>
        <v>20</v>
      </c>
      <c r="W10" s="1168" t="s">
        <v>428</v>
      </c>
      <c r="X10" s="1169"/>
      <c r="Y10" s="1170"/>
      <c r="Z10" s="169"/>
      <c r="AA10" s="357"/>
      <c r="AB10" s="169"/>
      <c r="AC10" s="1183"/>
      <c r="AD10" s="169"/>
      <c r="AE10" s="1183"/>
      <c r="AF10" s="169"/>
      <c r="AG10" s="1183"/>
      <c r="AH10" s="1179"/>
      <c r="AI10" s="1183"/>
      <c r="AJ10" s="169"/>
      <c r="AK10" s="169"/>
      <c r="AL10" s="11"/>
      <c r="AM10" s="11"/>
      <c r="AN10" s="11"/>
      <c r="AO10" s="11"/>
      <c r="AP10" s="11"/>
      <c r="AQ10" s="11"/>
      <c r="AR10" s="11"/>
      <c r="AS10" s="11"/>
    </row>
    <row r="11" spans="2:45">
      <c r="B11" s="514" t="s">
        <v>233</v>
      </c>
      <c r="C11" s="473" t="s">
        <v>231</v>
      </c>
      <c r="D11" s="495">
        <v>60</v>
      </c>
      <c r="E11" s="430" t="s">
        <v>67</v>
      </c>
      <c r="F11" s="473">
        <v>4.3</v>
      </c>
      <c r="G11" s="472">
        <v>4.3</v>
      </c>
      <c r="H11" s="430" t="s">
        <v>67</v>
      </c>
      <c r="I11" s="427">
        <v>7</v>
      </c>
      <c r="J11" s="437">
        <v>7</v>
      </c>
      <c r="K11" s="316" t="s">
        <v>123</v>
      </c>
      <c r="L11" s="937">
        <v>7.0000000000000007E-2</v>
      </c>
      <c r="M11" s="892">
        <v>7.0000000000000007E-2</v>
      </c>
      <c r="O11" s="1057" t="s">
        <v>246</v>
      </c>
      <c r="P11" s="1058">
        <f>I16+D12+D24+L12</f>
        <v>112.88</v>
      </c>
      <c r="Q11" s="1172">
        <f>J16+D24+D12+M12</f>
        <v>112.88</v>
      </c>
      <c r="S11" s="406" t="s">
        <v>87</v>
      </c>
      <c r="T11" s="1058">
        <f>L20</f>
        <v>2.1800000000000002</v>
      </c>
      <c r="U11" s="1164">
        <f>M20</f>
        <v>2.1800000000000002</v>
      </c>
      <c r="W11" s="585" t="s">
        <v>429</v>
      </c>
      <c r="X11" s="1058">
        <f>I26</f>
        <v>150</v>
      </c>
      <c r="Y11" s="1164">
        <f>J26</f>
        <v>90</v>
      </c>
      <c r="Z11" s="169"/>
      <c r="AA11" s="357"/>
      <c r="AB11" s="1180"/>
      <c r="AC11" s="1183"/>
      <c r="AD11" s="169"/>
      <c r="AE11" s="1183"/>
      <c r="AF11" s="169"/>
      <c r="AG11" s="1183"/>
      <c r="AH11" s="1179"/>
      <c r="AI11" s="1183"/>
      <c r="AJ11" s="169"/>
      <c r="AK11" s="169"/>
      <c r="AL11" s="11"/>
      <c r="AM11" s="11"/>
      <c r="AN11" s="11"/>
      <c r="AO11" s="11"/>
      <c r="AP11" s="11"/>
      <c r="AQ11" s="11"/>
      <c r="AR11" s="11"/>
      <c r="AS11" s="11"/>
    </row>
    <row r="12" spans="2:45">
      <c r="B12" s="424" t="s">
        <v>10</v>
      </c>
      <c r="C12" s="409" t="s">
        <v>11</v>
      </c>
      <c r="D12" s="488">
        <v>30</v>
      </c>
      <c r="E12" s="316" t="s">
        <v>106</v>
      </c>
      <c r="F12" s="473">
        <v>10</v>
      </c>
      <c r="G12" s="472">
        <v>10</v>
      </c>
      <c r="H12" s="430" t="s">
        <v>105</v>
      </c>
      <c r="I12" s="427">
        <v>20</v>
      </c>
      <c r="J12" s="437">
        <v>20</v>
      </c>
      <c r="K12" s="430" t="s">
        <v>232</v>
      </c>
      <c r="L12" s="427">
        <v>2.88</v>
      </c>
      <c r="M12" s="437">
        <v>2.88</v>
      </c>
      <c r="O12" s="1057" t="s">
        <v>102</v>
      </c>
      <c r="P12" s="1058">
        <f>L10+L21</f>
        <v>3.12</v>
      </c>
      <c r="Q12" s="1203">
        <f>M10+M21</f>
        <v>3.12</v>
      </c>
      <c r="S12" s="406" t="s">
        <v>106</v>
      </c>
      <c r="T12" s="1058">
        <f>F12+I18+L24+F23+I24</f>
        <v>29.64</v>
      </c>
      <c r="U12" s="1164">
        <f>G23+J18+J24+G12+M24</f>
        <v>29.64</v>
      </c>
      <c r="W12" s="585" t="s">
        <v>135</v>
      </c>
      <c r="X12" s="1058">
        <f>F24</f>
        <v>7.5</v>
      </c>
      <c r="Y12" s="1165">
        <f>G24</f>
        <v>7.5</v>
      </c>
      <c r="Z12" s="169"/>
      <c r="AA12" s="357"/>
      <c r="AB12" s="169"/>
      <c r="AC12" s="1297"/>
      <c r="AD12" s="1179"/>
      <c r="AE12" s="1183"/>
      <c r="AF12" s="1179"/>
      <c r="AG12" s="1183"/>
      <c r="AH12" s="1179"/>
      <c r="AI12" s="1183"/>
      <c r="AJ12" s="169"/>
      <c r="AK12" s="169"/>
      <c r="AN12" s="11"/>
      <c r="AO12" s="11"/>
      <c r="AP12" s="11"/>
      <c r="AQ12" s="11"/>
      <c r="AR12" s="11"/>
      <c r="AS12" s="11"/>
    </row>
    <row r="13" spans="2:45" ht="15" thickBot="1">
      <c r="B13" s="424" t="s">
        <v>10</v>
      </c>
      <c r="C13" s="409" t="s">
        <v>15</v>
      </c>
      <c r="D13" s="488">
        <v>30</v>
      </c>
      <c r="E13" s="525" t="s">
        <v>71</v>
      </c>
      <c r="F13" s="526">
        <v>0.3</v>
      </c>
      <c r="G13" s="1589">
        <v>0.3</v>
      </c>
      <c r="H13" s="73"/>
      <c r="I13" s="11"/>
      <c r="J13" s="84"/>
      <c r="K13" s="430" t="s">
        <v>91</v>
      </c>
      <c r="L13" s="427">
        <v>8</v>
      </c>
      <c r="M13" s="428">
        <v>6.4</v>
      </c>
      <c r="O13" s="1057" t="s">
        <v>123</v>
      </c>
      <c r="P13" s="1079">
        <f>F9</f>
        <v>29.45</v>
      </c>
      <c r="Q13" s="1175">
        <f>G9</f>
        <v>29.45</v>
      </c>
      <c r="S13" s="406" t="s">
        <v>115</v>
      </c>
      <c r="T13" s="1058">
        <f>L18</f>
        <v>5.5</v>
      </c>
      <c r="U13" s="1164">
        <f>M18</f>
        <v>5.5</v>
      </c>
      <c r="W13" s="1061" t="s">
        <v>431</v>
      </c>
      <c r="X13" s="1058">
        <f>F19</f>
        <v>25</v>
      </c>
      <c r="Y13" s="1165">
        <f>G19</f>
        <v>20</v>
      </c>
      <c r="Z13" s="169"/>
      <c r="AA13" s="357"/>
      <c r="AB13" s="169"/>
      <c r="AC13" s="1183"/>
      <c r="AD13" s="169"/>
      <c r="AE13" s="1183"/>
      <c r="AF13" s="1179"/>
      <c r="AG13" s="1183"/>
      <c r="AH13" s="1179"/>
      <c r="AI13" s="1180"/>
      <c r="AJ13" s="169"/>
      <c r="AK13" s="169"/>
      <c r="AN13" s="11"/>
      <c r="AO13" s="11"/>
      <c r="AP13" s="11"/>
      <c r="AQ13" s="11"/>
      <c r="AR13" s="11"/>
      <c r="AS13" s="11"/>
    </row>
    <row r="14" spans="2:45" ht="15" thickBot="1">
      <c r="B14" s="479" t="s">
        <v>13</v>
      </c>
      <c r="C14" s="409" t="s">
        <v>565</v>
      </c>
      <c r="D14" s="488">
        <v>90</v>
      </c>
      <c r="E14" s="431" t="s">
        <v>105</v>
      </c>
      <c r="F14" s="462">
        <v>5.9</v>
      </c>
      <c r="G14" s="463">
        <v>5.9</v>
      </c>
      <c r="H14" s="633" t="s">
        <v>231</v>
      </c>
      <c r="I14" s="426"/>
      <c r="J14" s="634"/>
      <c r="K14" s="430" t="s">
        <v>88</v>
      </c>
      <c r="L14" s="432">
        <v>15</v>
      </c>
      <c r="M14" s="513">
        <v>12</v>
      </c>
      <c r="O14" s="1057" t="s">
        <v>176</v>
      </c>
      <c r="P14" s="1058">
        <f>I22</f>
        <v>30</v>
      </c>
      <c r="Q14" s="1164">
        <f>J22</f>
        <v>30</v>
      </c>
      <c r="S14" s="1062" t="s">
        <v>430</v>
      </c>
      <c r="T14" s="1077">
        <f>U14/1000/0.04</f>
        <v>8.2500000000000004E-2</v>
      </c>
      <c r="U14" s="1175">
        <f>M15</f>
        <v>3.3</v>
      </c>
      <c r="W14" s="1061" t="s">
        <v>112</v>
      </c>
      <c r="X14" s="1058">
        <f>L13+L22+F22</f>
        <v>22.38</v>
      </c>
      <c r="Y14" s="1165">
        <f>G22+M13+M22</f>
        <v>18.399999999999999</v>
      </c>
      <c r="Z14" s="169"/>
      <c r="AA14" s="357"/>
      <c r="AB14" s="169"/>
      <c r="AC14" s="1298"/>
      <c r="AD14" s="1179"/>
      <c r="AE14" s="1183"/>
      <c r="AF14" s="1179"/>
      <c r="AG14" s="1183"/>
      <c r="AH14" s="1179"/>
      <c r="AI14" s="1183"/>
      <c r="AJ14" s="169"/>
      <c r="AK14" s="169"/>
      <c r="AN14" s="11"/>
      <c r="AO14" s="11"/>
      <c r="AP14" s="11"/>
      <c r="AQ14" s="11"/>
      <c r="AR14" s="11"/>
      <c r="AS14" s="11"/>
    </row>
    <row r="15" spans="2:45" ht="15" thickBot="1">
      <c r="B15" s="761"/>
      <c r="C15" s="919"/>
      <c r="D15" s="11"/>
      <c r="E15" s="737" t="s">
        <v>630</v>
      </c>
      <c r="F15" s="1586"/>
      <c r="G15" s="1586"/>
      <c r="H15" s="538" t="s">
        <v>150</v>
      </c>
      <c r="I15" s="113" t="s">
        <v>151</v>
      </c>
      <c r="J15" s="222" t="s">
        <v>152</v>
      </c>
      <c r="K15" s="430" t="s">
        <v>272</v>
      </c>
      <c r="L15" s="850" t="s">
        <v>629</v>
      </c>
      <c r="M15" s="854">
        <v>3.3</v>
      </c>
      <c r="O15" s="430" t="s">
        <v>61</v>
      </c>
      <c r="P15" s="1058">
        <f>F20</f>
        <v>26.75</v>
      </c>
      <c r="Q15" s="1164">
        <f>G20</f>
        <v>20</v>
      </c>
      <c r="S15" s="406" t="s">
        <v>67</v>
      </c>
      <c r="T15" s="1058">
        <f>F11+I11</f>
        <v>11.3</v>
      </c>
      <c r="U15" s="1164">
        <f>J11+G11</f>
        <v>11.3</v>
      </c>
      <c r="W15" s="1061" t="s">
        <v>88</v>
      </c>
      <c r="X15" s="1064">
        <f>L14+F21</f>
        <v>27.5</v>
      </c>
      <c r="Y15" s="1165">
        <f>G21+M14</f>
        <v>22</v>
      </c>
      <c r="Z15" s="169"/>
      <c r="AA15" s="357"/>
      <c r="AB15" s="1184"/>
      <c r="AC15" s="1183"/>
      <c r="AD15" s="1179"/>
      <c r="AE15" s="1183"/>
      <c r="AF15" s="169"/>
      <c r="AG15" s="1299"/>
      <c r="AH15" s="1179"/>
      <c r="AI15" s="1180"/>
      <c r="AJ15" s="169"/>
      <c r="AK15" s="169"/>
      <c r="AN15" s="11"/>
      <c r="AO15" s="11"/>
      <c r="AP15" s="11"/>
      <c r="AQ15" s="11"/>
      <c r="AR15" s="11"/>
      <c r="AS15" s="11"/>
    </row>
    <row r="16" spans="2:45" ht="15" thickBot="1">
      <c r="B16" s="762"/>
      <c r="C16" s="920"/>
      <c r="D16" s="1585"/>
      <c r="E16" s="1587" t="s">
        <v>758</v>
      </c>
      <c r="F16" s="35"/>
      <c r="G16" s="35"/>
      <c r="H16" s="207" t="s">
        <v>232</v>
      </c>
      <c r="I16" s="208">
        <v>30</v>
      </c>
      <c r="J16" s="224">
        <v>30</v>
      </c>
      <c r="K16" s="430" t="s">
        <v>71</v>
      </c>
      <c r="L16" s="464">
        <v>0.7</v>
      </c>
      <c r="M16" s="465">
        <v>0.7</v>
      </c>
      <c r="O16" s="1052" t="s">
        <v>248</v>
      </c>
      <c r="P16" s="1296">
        <f>X17</f>
        <v>282.38</v>
      </c>
      <c r="Q16" s="1203">
        <f>Y17</f>
        <v>197.9</v>
      </c>
      <c r="S16" s="406" t="s">
        <v>214</v>
      </c>
      <c r="T16" s="1058">
        <f>I9</f>
        <v>5</v>
      </c>
      <c r="U16" s="1164">
        <f>J9</f>
        <v>5</v>
      </c>
      <c r="W16" s="1061" t="s">
        <v>96</v>
      </c>
      <c r="X16" s="1058">
        <f>F18</f>
        <v>50</v>
      </c>
      <c r="Y16" s="1166">
        <f>G18</f>
        <v>40</v>
      </c>
      <c r="Z16" s="169"/>
      <c r="AA16" s="357"/>
      <c r="AB16" s="1184"/>
      <c r="AC16" s="1183"/>
      <c r="AD16" s="1179"/>
      <c r="AE16" s="1183"/>
      <c r="AF16" s="1179"/>
      <c r="AG16" s="1179"/>
      <c r="AH16" s="1179"/>
      <c r="AI16" s="1183"/>
      <c r="AJ16" s="169"/>
      <c r="AK16" s="169"/>
      <c r="AN16" s="11"/>
      <c r="AO16" s="11"/>
      <c r="AP16" s="11"/>
      <c r="AQ16" s="11"/>
      <c r="AR16" s="11"/>
      <c r="AS16" s="11"/>
    </row>
    <row r="17" spans="2:45" ht="15" thickBot="1">
      <c r="B17" s="760"/>
      <c r="C17" s="750" t="s">
        <v>234</v>
      </c>
      <c r="D17" s="64"/>
      <c r="E17" s="714" t="s">
        <v>150</v>
      </c>
      <c r="F17" s="435" t="s">
        <v>151</v>
      </c>
      <c r="G17" s="584" t="s">
        <v>152</v>
      </c>
      <c r="H17" s="403" t="s">
        <v>262</v>
      </c>
      <c r="I17" s="473">
        <v>20.68</v>
      </c>
      <c r="J17" s="443">
        <v>20</v>
      </c>
      <c r="K17" s="430" t="s">
        <v>402</v>
      </c>
      <c r="L17" s="464">
        <v>10</v>
      </c>
      <c r="M17" s="465">
        <v>10</v>
      </c>
      <c r="O17" s="1066" t="s">
        <v>95</v>
      </c>
      <c r="P17" s="1067">
        <f>D14</f>
        <v>90</v>
      </c>
      <c r="Q17" s="1164">
        <f>D14</f>
        <v>90</v>
      </c>
      <c r="S17" s="406" t="s">
        <v>71</v>
      </c>
      <c r="T17" s="1058">
        <f>F13+F26+L16+L25</f>
        <v>2.1</v>
      </c>
      <c r="U17" s="1164">
        <f>G26+M25+M16+G13</f>
        <v>2.1</v>
      </c>
      <c r="W17" s="1070" t="s">
        <v>433</v>
      </c>
      <c r="X17" s="1071">
        <f>SUM(X11:X16)</f>
        <v>282.38</v>
      </c>
      <c r="Y17" s="1167">
        <f>SUM(Y11:Y16)</f>
        <v>197.9</v>
      </c>
      <c r="Z17" s="169"/>
      <c r="AA17" s="357"/>
      <c r="AB17" s="1183"/>
      <c r="AC17" s="1183"/>
      <c r="AD17" s="169"/>
      <c r="AE17" s="1183"/>
      <c r="AF17" s="169"/>
      <c r="AG17" s="1179"/>
      <c r="AH17" s="1179"/>
      <c r="AI17" s="1179"/>
      <c r="AJ17" s="169"/>
      <c r="AK17" s="169"/>
      <c r="AN17" s="11"/>
      <c r="AO17" s="11"/>
      <c r="AP17" s="11"/>
      <c r="AQ17" s="11"/>
      <c r="AR17" s="11"/>
      <c r="AS17" s="11"/>
    </row>
    <row r="18" spans="2:45">
      <c r="B18" s="1754" t="s">
        <v>193</v>
      </c>
      <c r="C18" s="1943" t="s">
        <v>630</v>
      </c>
      <c r="D18" s="1755">
        <v>250</v>
      </c>
      <c r="E18" s="449" t="s">
        <v>96</v>
      </c>
      <c r="F18" s="205">
        <v>50</v>
      </c>
      <c r="G18" s="851">
        <v>40</v>
      </c>
      <c r="H18" s="317" t="s">
        <v>106</v>
      </c>
      <c r="I18" s="399">
        <v>10</v>
      </c>
      <c r="J18" s="402">
        <v>10</v>
      </c>
      <c r="K18" s="430" t="s">
        <v>93</v>
      </c>
      <c r="L18" s="783">
        <v>5.5</v>
      </c>
      <c r="M18" s="513">
        <v>5.5</v>
      </c>
      <c r="O18" s="1057" t="s">
        <v>432</v>
      </c>
      <c r="P18" s="1067">
        <f>D23</f>
        <v>200</v>
      </c>
      <c r="Q18" s="1164">
        <f>D23</f>
        <v>200</v>
      </c>
      <c r="S18" s="406" t="s">
        <v>435</v>
      </c>
      <c r="T18" s="1058">
        <f>F25+L23</f>
        <v>1.0200000000000001E-2</v>
      </c>
      <c r="U18" s="1164">
        <f>G25+M23</f>
        <v>1.0200000000000001E-2</v>
      </c>
      <c r="Y18" s="84"/>
      <c r="Z18" s="169"/>
      <c r="AA18" s="974"/>
      <c r="AB18" s="1179"/>
      <c r="AC18" s="1183"/>
      <c r="AD18" s="169"/>
      <c r="AE18" s="1183"/>
      <c r="AF18" s="169"/>
      <c r="AG18" s="1179"/>
      <c r="AH18" s="1179"/>
      <c r="AI18" s="1179"/>
      <c r="AJ18" s="169"/>
      <c r="AK18" s="169"/>
      <c r="AL18" s="11"/>
      <c r="AM18" s="11"/>
      <c r="AN18" s="11"/>
      <c r="AO18" s="11"/>
      <c r="AP18" s="11"/>
      <c r="AQ18" s="11"/>
      <c r="AR18" s="11"/>
      <c r="AS18" s="11"/>
    </row>
    <row r="19" spans="2:45" ht="15" thickBot="1">
      <c r="B19" s="1756"/>
      <c r="C19" s="1944" t="s">
        <v>758</v>
      </c>
      <c r="D19" s="1757"/>
      <c r="E19" s="440" t="s">
        <v>145</v>
      </c>
      <c r="F19" s="427">
        <v>25</v>
      </c>
      <c r="G19" s="461">
        <v>20</v>
      </c>
      <c r="H19" s="73"/>
      <c r="I19" s="11"/>
      <c r="J19" s="84"/>
      <c r="K19" s="1584" t="s">
        <v>274</v>
      </c>
      <c r="L19" s="748">
        <v>6.9</v>
      </c>
      <c r="M19" s="561"/>
      <c r="O19" s="1066" t="s">
        <v>434</v>
      </c>
      <c r="P19" s="1053">
        <f>L9</f>
        <v>123.5</v>
      </c>
      <c r="Q19" s="1164">
        <f>M9</f>
        <v>100</v>
      </c>
      <c r="S19" s="668" t="s">
        <v>140</v>
      </c>
      <c r="T19" s="1073">
        <f>L17</f>
        <v>10</v>
      </c>
      <c r="U19" s="1164">
        <f>M17</f>
        <v>10</v>
      </c>
      <c r="Z19" s="169"/>
      <c r="AA19" s="198"/>
      <c r="AB19" s="1183"/>
      <c r="AC19" s="1179"/>
      <c r="AD19" s="1179"/>
      <c r="AE19" s="1183"/>
      <c r="AF19" s="169"/>
      <c r="AG19" s="1179"/>
      <c r="AH19" s="1179"/>
      <c r="AI19" s="1179"/>
      <c r="AJ19" s="169"/>
      <c r="AK19" s="169"/>
      <c r="AL19" s="11"/>
      <c r="AM19" s="11"/>
      <c r="AN19" s="11"/>
      <c r="AO19" s="11"/>
      <c r="AP19" s="11"/>
      <c r="AQ19" s="11"/>
      <c r="AR19" s="11"/>
      <c r="AS19" s="11"/>
    </row>
    <row r="20" spans="2:45" ht="15" thickBot="1">
      <c r="B20" s="773" t="s">
        <v>264</v>
      </c>
      <c r="C20" s="1508" t="s">
        <v>625</v>
      </c>
      <c r="D20" s="581" t="s">
        <v>626</v>
      </c>
      <c r="E20" s="440" t="s">
        <v>61</v>
      </c>
      <c r="F20" s="427">
        <v>26.75</v>
      </c>
      <c r="G20" s="461">
        <v>20</v>
      </c>
      <c r="H20" s="455" t="s">
        <v>176</v>
      </c>
      <c r="I20" s="47"/>
      <c r="J20" s="58"/>
      <c r="K20" s="430" t="s">
        <v>124</v>
      </c>
      <c r="L20" s="427">
        <v>2.1800000000000002</v>
      </c>
      <c r="M20" s="437">
        <v>2.1800000000000002</v>
      </c>
      <c r="O20" s="1057" t="s">
        <v>78</v>
      </c>
      <c r="P20" s="1079">
        <f>F10+I10</f>
        <v>360.36</v>
      </c>
      <c r="Q20" s="1164">
        <f>J10+G10</f>
        <v>360.36</v>
      </c>
      <c r="Y20" s="84"/>
      <c r="Z20" s="169"/>
      <c r="AA20" s="198"/>
      <c r="AB20" s="169"/>
      <c r="AC20" s="1179"/>
      <c r="AD20" s="1179"/>
      <c r="AE20" s="1183"/>
      <c r="AF20" s="1183"/>
      <c r="AG20" s="1179"/>
      <c r="AH20" s="1179"/>
      <c r="AI20" s="1179"/>
      <c r="AJ20" s="169"/>
      <c r="AK20" s="169"/>
      <c r="AO20" s="11"/>
      <c r="AP20" s="11"/>
      <c r="AQ20" s="11"/>
      <c r="AR20" s="11"/>
      <c r="AS20" s="11"/>
    </row>
    <row r="21" spans="2:45" ht="15" thickBot="1">
      <c r="B21" s="420" t="s">
        <v>265</v>
      </c>
      <c r="C21" s="668" t="s">
        <v>627</v>
      </c>
      <c r="D21" s="690"/>
      <c r="E21" s="440" t="s">
        <v>88</v>
      </c>
      <c r="F21" s="427">
        <v>12.5</v>
      </c>
      <c r="G21" s="461">
        <v>10</v>
      </c>
      <c r="H21" s="716" t="s">
        <v>150</v>
      </c>
      <c r="I21" s="435" t="s">
        <v>151</v>
      </c>
      <c r="J21" s="719" t="s">
        <v>152</v>
      </c>
      <c r="K21" s="430" t="s">
        <v>142</v>
      </c>
      <c r="L21" s="427">
        <v>0.7</v>
      </c>
      <c r="M21" s="437">
        <v>0.7</v>
      </c>
      <c r="O21" s="67"/>
      <c r="P21" s="35"/>
      <c r="Q21" s="35"/>
      <c r="R21" s="35"/>
      <c r="S21" s="35"/>
      <c r="T21" s="35"/>
      <c r="U21" s="35"/>
      <c r="V21" s="35"/>
      <c r="W21" s="35"/>
      <c r="X21" s="35"/>
      <c r="Y21" s="87"/>
      <c r="Z21" s="169"/>
      <c r="AA21" s="169"/>
      <c r="AB21" s="1179"/>
      <c r="AC21" s="1179"/>
      <c r="AD21" s="1179"/>
      <c r="AE21" s="1183"/>
      <c r="AF21" s="169"/>
      <c r="AG21" s="1179"/>
      <c r="AH21" s="1179"/>
      <c r="AI21" s="1179"/>
      <c r="AJ21" s="169"/>
      <c r="AK21" s="169"/>
    </row>
    <row r="22" spans="2:45" ht="15" thickBot="1">
      <c r="B22" s="422" t="s">
        <v>266</v>
      </c>
      <c r="C22" s="441" t="s">
        <v>267</v>
      </c>
      <c r="D22" s="495" t="s">
        <v>628</v>
      </c>
      <c r="E22" s="440" t="s">
        <v>192</v>
      </c>
      <c r="F22" s="427">
        <v>12</v>
      </c>
      <c r="G22" s="461">
        <v>10</v>
      </c>
      <c r="H22" s="204" t="s">
        <v>85</v>
      </c>
      <c r="I22" s="205">
        <v>30</v>
      </c>
      <c r="J22" s="534">
        <v>30</v>
      </c>
      <c r="K22" s="430" t="s">
        <v>192</v>
      </c>
      <c r="L22" s="427">
        <v>2.38</v>
      </c>
      <c r="M22" s="443">
        <v>2</v>
      </c>
      <c r="AB22" s="229"/>
      <c r="AC22" s="229"/>
      <c r="AD22" s="169"/>
      <c r="AE22" s="169"/>
      <c r="AF22" s="169"/>
      <c r="AG22" s="169"/>
      <c r="AH22" s="169"/>
      <c r="AI22" s="169"/>
      <c r="AJ22" s="169"/>
      <c r="AK22" s="169"/>
    </row>
    <row r="23" spans="2:45" ht="16.2" thickBot="1">
      <c r="B23" s="424" t="s">
        <v>9</v>
      </c>
      <c r="C23" s="409" t="s">
        <v>229</v>
      </c>
      <c r="D23" s="488">
        <v>200</v>
      </c>
      <c r="E23" s="567" t="s">
        <v>106</v>
      </c>
      <c r="F23" s="462">
        <v>5</v>
      </c>
      <c r="G23" s="1561">
        <v>5</v>
      </c>
      <c r="H23" s="430" t="s">
        <v>105</v>
      </c>
      <c r="I23" s="427">
        <v>179.74</v>
      </c>
      <c r="J23" s="84"/>
      <c r="K23" s="430" t="s">
        <v>134</v>
      </c>
      <c r="L23" s="427">
        <v>2.0000000000000001E-4</v>
      </c>
      <c r="M23" s="437">
        <v>2.0000000000000001E-4</v>
      </c>
      <c r="O23" s="1045" t="s">
        <v>218</v>
      </c>
      <c r="P23" s="1046"/>
      <c r="Q23" s="1046"/>
      <c r="R23" s="456"/>
      <c r="S23" s="47"/>
      <c r="T23" s="47"/>
      <c r="U23" s="47"/>
      <c r="V23" s="47"/>
      <c r="W23" s="47"/>
      <c r="X23" s="47"/>
      <c r="Y23" s="58"/>
      <c r="AI23" s="169"/>
      <c r="AJ23" s="169"/>
      <c r="AK23" s="169"/>
    </row>
    <row r="24" spans="2:45" ht="15" thickBot="1">
      <c r="B24" s="424" t="s">
        <v>10</v>
      </c>
      <c r="C24" s="409" t="s">
        <v>11</v>
      </c>
      <c r="D24" s="488">
        <v>50</v>
      </c>
      <c r="E24" s="440" t="s">
        <v>135</v>
      </c>
      <c r="F24" s="473">
        <v>7.5</v>
      </c>
      <c r="G24" s="461">
        <v>7.5</v>
      </c>
      <c r="H24" s="433" t="s">
        <v>106</v>
      </c>
      <c r="I24" s="462">
        <v>4.3</v>
      </c>
      <c r="J24" s="513">
        <v>4.3</v>
      </c>
      <c r="K24" s="430" t="s">
        <v>106</v>
      </c>
      <c r="L24" s="427">
        <v>0.34</v>
      </c>
      <c r="M24" s="443">
        <v>0.34</v>
      </c>
      <c r="O24" s="1047" t="s">
        <v>150</v>
      </c>
      <c r="P24" s="1074" t="s">
        <v>151</v>
      </c>
      <c r="Q24" s="1075" t="s">
        <v>152</v>
      </c>
      <c r="R24" s="81"/>
      <c r="S24" s="1050" t="s">
        <v>150</v>
      </c>
      <c r="T24" s="1050" t="s">
        <v>151</v>
      </c>
      <c r="U24" s="1051" t="s">
        <v>152</v>
      </c>
      <c r="V24" s="81"/>
      <c r="W24" s="1050" t="s">
        <v>150</v>
      </c>
      <c r="X24" s="1050" t="s">
        <v>151</v>
      </c>
      <c r="Y24" s="1051" t="s">
        <v>152</v>
      </c>
      <c r="Z24" s="11"/>
      <c r="AA24" s="11"/>
      <c r="AB24" s="121"/>
      <c r="AC24" s="99"/>
      <c r="AD24" s="775"/>
      <c r="AE24" s="11"/>
      <c r="AI24" s="169"/>
      <c r="AJ24" s="169"/>
      <c r="AK24" s="169"/>
    </row>
    <row r="25" spans="2:45">
      <c r="B25" s="424" t="s">
        <v>10</v>
      </c>
      <c r="C25" s="409" t="s">
        <v>15</v>
      </c>
      <c r="D25" s="488">
        <v>30</v>
      </c>
      <c r="E25" s="440" t="s">
        <v>109</v>
      </c>
      <c r="F25" s="427">
        <v>0.01</v>
      </c>
      <c r="G25" s="461">
        <v>0.01</v>
      </c>
      <c r="H25" s="777" t="s">
        <v>268</v>
      </c>
      <c r="I25" s="599"/>
      <c r="J25" s="778"/>
      <c r="K25" s="430" t="s">
        <v>71</v>
      </c>
      <c r="L25" s="467">
        <v>0.1</v>
      </c>
      <c r="M25" s="437">
        <v>0.1</v>
      </c>
      <c r="O25" s="1052" t="s">
        <v>247</v>
      </c>
      <c r="P25" s="1053">
        <f>D38+D47</f>
        <v>60</v>
      </c>
      <c r="Q25" s="1055">
        <f>D47+D38</f>
        <v>60</v>
      </c>
      <c r="R25" s="11"/>
      <c r="S25" s="1171" t="s">
        <v>124</v>
      </c>
      <c r="T25" s="1058">
        <f>L33</f>
        <v>5</v>
      </c>
      <c r="U25" s="1055">
        <f>M33</f>
        <v>5</v>
      </c>
      <c r="V25" s="11"/>
      <c r="W25" s="1056" t="s">
        <v>428</v>
      </c>
      <c r="X25" s="159"/>
      <c r="Y25" s="160"/>
      <c r="Z25" s="11"/>
      <c r="AA25" s="11"/>
      <c r="AB25" s="11"/>
      <c r="AC25" s="11"/>
      <c r="AD25" s="11"/>
      <c r="AE25" s="11"/>
      <c r="AI25" s="169"/>
      <c r="AJ25" s="169"/>
      <c r="AK25" s="169"/>
    </row>
    <row r="26" spans="2:45">
      <c r="B26" s="73"/>
      <c r="C26" s="919"/>
      <c r="D26" s="84"/>
      <c r="E26" s="440" t="s">
        <v>71</v>
      </c>
      <c r="F26" s="427">
        <v>1</v>
      </c>
      <c r="G26" s="461">
        <v>1</v>
      </c>
      <c r="H26" s="317" t="s">
        <v>270</v>
      </c>
      <c r="I26" s="427">
        <v>150</v>
      </c>
      <c r="J26" s="428">
        <v>90</v>
      </c>
      <c r="K26" s="73"/>
      <c r="L26" s="11"/>
      <c r="M26" s="84"/>
      <c r="O26" s="1057" t="s">
        <v>246</v>
      </c>
      <c r="P26" s="1058">
        <f>I34+D37+D46</f>
        <v>118</v>
      </c>
      <c r="Q26" s="1059">
        <f>J34+D46+D37</f>
        <v>118</v>
      </c>
      <c r="R26" s="11"/>
      <c r="S26" s="406" t="s">
        <v>106</v>
      </c>
      <c r="T26" s="1058">
        <f>F34+F45+I38+I45</f>
        <v>15.4</v>
      </c>
      <c r="U26" s="1055">
        <f>G45+J45+J38+G34</f>
        <v>15.4</v>
      </c>
      <c r="V26" s="11"/>
      <c r="W26" s="585" t="s">
        <v>436</v>
      </c>
      <c r="X26" s="1058">
        <f>F38</f>
        <v>138.6</v>
      </c>
      <c r="Y26" s="1164">
        <f>G38</f>
        <v>90</v>
      </c>
      <c r="Z26" s="11"/>
      <c r="AA26" s="11"/>
      <c r="AB26" s="11"/>
      <c r="AC26" s="11"/>
      <c r="AD26" s="11"/>
      <c r="AE26" s="11"/>
      <c r="AI26" s="169"/>
      <c r="AJ26" s="169"/>
      <c r="AK26" s="169"/>
    </row>
    <row r="27" spans="2:45" ht="18.75" customHeight="1" thickBot="1">
      <c r="B27" s="67"/>
      <c r="C27" s="920"/>
      <c r="D27" s="87"/>
      <c r="E27" s="539" t="s">
        <v>105</v>
      </c>
      <c r="F27" s="474">
        <v>200</v>
      </c>
      <c r="G27" s="565">
        <v>200</v>
      </c>
      <c r="H27" s="67"/>
      <c r="I27" s="35"/>
      <c r="J27" s="87"/>
      <c r="K27" s="67"/>
      <c r="L27" s="35"/>
      <c r="M27" s="87"/>
      <c r="O27" s="1057" t="s">
        <v>102</v>
      </c>
      <c r="P27" s="1058">
        <f>L34</f>
        <v>1.5</v>
      </c>
      <c r="Q27" s="1065">
        <f>M34</f>
        <v>1.5</v>
      </c>
      <c r="R27" s="11"/>
      <c r="S27" s="406" t="s">
        <v>115</v>
      </c>
      <c r="T27" s="1058">
        <f>I41+L54+I54</f>
        <v>18.8</v>
      </c>
      <c r="U27" s="1055">
        <f>M54+J41+J54</f>
        <v>18.8</v>
      </c>
      <c r="V27" s="11"/>
      <c r="W27" s="1238" t="s">
        <v>634</v>
      </c>
      <c r="X27" s="1058">
        <f>I48</f>
        <v>55.71</v>
      </c>
      <c r="Y27" s="1165">
        <f>J48</f>
        <v>44.52</v>
      </c>
      <c r="Z27" s="11"/>
      <c r="AA27" s="11"/>
      <c r="AB27" s="11"/>
      <c r="AC27" s="11"/>
      <c r="AD27" s="11"/>
      <c r="AE27" s="11"/>
      <c r="AI27" s="169"/>
      <c r="AJ27" s="169"/>
      <c r="AK27" s="169"/>
    </row>
    <row r="28" spans="2:45" ht="14.25" customHeight="1">
      <c r="O28" s="1057" t="s">
        <v>466</v>
      </c>
      <c r="P28" s="1058">
        <f>T38</f>
        <v>39</v>
      </c>
      <c r="Q28" s="1164">
        <f>U38</f>
        <v>39</v>
      </c>
      <c r="R28" s="11"/>
      <c r="S28" s="1062" t="s">
        <v>430</v>
      </c>
      <c r="T28" s="1077">
        <f>X38</f>
        <v>0.21249999999999997</v>
      </c>
      <c r="U28" s="1060">
        <f>M52+J36</f>
        <v>8.5</v>
      </c>
      <c r="V28" s="11"/>
      <c r="W28" s="585" t="s">
        <v>135</v>
      </c>
      <c r="X28" s="1058">
        <f>I53</f>
        <v>5.29</v>
      </c>
      <c r="Y28" s="1165">
        <f>J53</f>
        <v>5.29</v>
      </c>
      <c r="Z28" s="11"/>
      <c r="AA28" s="11"/>
      <c r="AB28" s="11"/>
      <c r="AC28" s="11"/>
      <c r="AD28" s="11"/>
      <c r="AE28" s="11"/>
      <c r="AI28" s="169"/>
      <c r="AJ28" s="169"/>
      <c r="AK28" s="169"/>
    </row>
    <row r="29" spans="2:45" ht="15" customHeight="1">
      <c r="B29" s="1592" t="s">
        <v>254</v>
      </c>
      <c r="C29" s="197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O29" s="430" t="s">
        <v>61</v>
      </c>
      <c r="P29" s="1079">
        <f>F41+I44</f>
        <v>252.5</v>
      </c>
      <c r="Q29" s="1175">
        <f>J44+G41</f>
        <v>189.4</v>
      </c>
      <c r="R29" s="11"/>
      <c r="S29" s="406" t="s">
        <v>67</v>
      </c>
      <c r="T29" s="1078">
        <f>F52+L43</f>
        <v>20</v>
      </c>
      <c r="U29" s="1065">
        <f>G52+M43</f>
        <v>20</v>
      </c>
      <c r="V29" s="11"/>
      <c r="W29" s="1061" t="s">
        <v>245</v>
      </c>
      <c r="X29" s="1058">
        <f>L50</f>
        <v>2.4</v>
      </c>
      <c r="Y29" s="1165">
        <f>M50</f>
        <v>2.4</v>
      </c>
      <c r="Z29" s="169"/>
      <c r="AA29" s="11"/>
      <c r="AB29" s="11"/>
      <c r="AC29" s="692"/>
      <c r="AD29" s="11"/>
      <c r="AE29" s="11"/>
      <c r="AI29" s="169"/>
      <c r="AJ29" s="169"/>
      <c r="AK29" s="169"/>
    </row>
    <row r="30" spans="2:45" ht="16.5" customHeight="1" thickBot="1">
      <c r="B30" s="146"/>
      <c r="C30" s="197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O30" s="1141" t="s">
        <v>248</v>
      </c>
      <c r="P30" s="1601">
        <f>X34</f>
        <v>293.77499999999998</v>
      </c>
      <c r="Q30" s="1602">
        <f>Y34</f>
        <v>219.11000000000004</v>
      </c>
      <c r="R30" s="11"/>
      <c r="S30" s="406" t="s">
        <v>69</v>
      </c>
      <c r="T30" s="1058">
        <f>L40</f>
        <v>1</v>
      </c>
      <c r="U30" s="1055">
        <f>M40</f>
        <v>1</v>
      </c>
      <c r="V30" s="11"/>
      <c r="W30" s="1061" t="s">
        <v>431</v>
      </c>
      <c r="X30" s="1078">
        <f>I50</f>
        <v>14.33</v>
      </c>
      <c r="Y30" s="1165">
        <f>J50</f>
        <v>11.43</v>
      </c>
      <c r="Z30" s="169"/>
      <c r="AA30" s="354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</row>
    <row r="31" spans="2:45" ht="15" customHeight="1" thickBot="1">
      <c r="B31" s="1546" t="s">
        <v>218</v>
      </c>
      <c r="C31" s="176"/>
      <c r="D31" s="1593"/>
      <c r="E31" s="213" t="s">
        <v>557</v>
      </c>
      <c r="F31" s="190"/>
      <c r="G31" s="190"/>
      <c r="H31" s="1528" t="s">
        <v>532</v>
      </c>
      <c r="I31" s="190"/>
      <c r="J31" s="190"/>
      <c r="K31" s="793" t="s">
        <v>277</v>
      </c>
      <c r="L31" s="190"/>
      <c r="M31" s="175"/>
      <c r="O31" s="1192" t="s">
        <v>635</v>
      </c>
      <c r="P31" s="1058">
        <f>L42</f>
        <v>8</v>
      </c>
      <c r="Q31" s="1164">
        <f>M42</f>
        <v>7</v>
      </c>
      <c r="R31" s="11"/>
      <c r="S31" s="915" t="s">
        <v>71</v>
      </c>
      <c r="T31" s="1058">
        <f>F36+F47+I39+L37</f>
        <v>2.6000000000000005</v>
      </c>
      <c r="U31" s="1055">
        <f>G47+J39+G36+M37</f>
        <v>2.6</v>
      </c>
      <c r="V31" s="11"/>
      <c r="W31" s="1061" t="s">
        <v>112</v>
      </c>
      <c r="X31" s="1058">
        <f>F44+I37+L49+I51</f>
        <v>54.174999999999997</v>
      </c>
      <c r="Y31" s="1188">
        <f>G44+M49+J37+J51</f>
        <v>46.89</v>
      </c>
      <c r="Z31" s="169"/>
      <c r="AA31" s="339"/>
      <c r="AB31" s="339"/>
      <c r="AC31" s="169"/>
      <c r="AD31" s="355"/>
      <c r="AE31" s="169"/>
      <c r="AF31" s="169"/>
      <c r="AG31" s="155"/>
      <c r="AH31" s="169"/>
      <c r="AI31" s="169"/>
      <c r="AJ31" s="169"/>
      <c r="AK31" s="169"/>
    </row>
    <row r="32" spans="2:45" ht="13.5" customHeight="1" thickBot="1">
      <c r="B32" s="1594"/>
      <c r="C32" s="921" t="s">
        <v>346</v>
      </c>
      <c r="D32" s="1595"/>
      <c r="E32" s="388" t="s">
        <v>150</v>
      </c>
      <c r="F32" s="261" t="s">
        <v>151</v>
      </c>
      <c r="G32" s="307" t="s">
        <v>152</v>
      </c>
      <c r="H32" s="795" t="s">
        <v>150</v>
      </c>
      <c r="I32" s="261" t="s">
        <v>151</v>
      </c>
      <c r="J32" s="262" t="s">
        <v>152</v>
      </c>
      <c r="K32" s="795" t="s">
        <v>150</v>
      </c>
      <c r="L32" s="261" t="s">
        <v>151</v>
      </c>
      <c r="M32" s="262" t="s">
        <v>152</v>
      </c>
      <c r="O32" s="1057" t="s">
        <v>459</v>
      </c>
      <c r="P32" s="1603">
        <f>F51</f>
        <v>20</v>
      </c>
      <c r="Q32" s="1604">
        <f>G51</f>
        <v>20</v>
      </c>
      <c r="R32" s="11"/>
      <c r="S32" s="406" t="s">
        <v>435</v>
      </c>
      <c r="T32" s="1053">
        <f>F46+L36</f>
        <v>1.04E-2</v>
      </c>
      <c r="U32" s="1055">
        <f>G46+M36</f>
        <v>1.04E-2</v>
      </c>
      <c r="V32" s="11"/>
      <c r="W32" s="1061" t="s">
        <v>88</v>
      </c>
      <c r="X32" s="1058">
        <f>F43+I49</f>
        <v>22.5</v>
      </c>
      <c r="Y32" s="1165">
        <f>G43+J49</f>
        <v>18</v>
      </c>
      <c r="Z32" s="169"/>
      <c r="AA32" s="174"/>
      <c r="AB32" s="169"/>
      <c r="AC32" s="198"/>
      <c r="AD32" s="169"/>
      <c r="AE32" s="198"/>
      <c r="AF32" s="169"/>
      <c r="AG32" s="167"/>
      <c r="AH32" s="169"/>
      <c r="AI32" s="169"/>
      <c r="AJ32" s="169"/>
      <c r="AK32" s="169"/>
    </row>
    <row r="33" spans="1:55">
      <c r="B33" s="421" t="s">
        <v>24</v>
      </c>
      <c r="C33" s="487" t="s">
        <v>532</v>
      </c>
      <c r="D33" s="524" t="s">
        <v>382</v>
      </c>
      <c r="E33" s="1541" t="s">
        <v>356</v>
      </c>
      <c r="F33" s="208">
        <v>34</v>
      </c>
      <c r="G33" s="236">
        <v>34</v>
      </c>
      <c r="H33" s="724" t="s">
        <v>357</v>
      </c>
      <c r="I33" s="208">
        <v>132.38</v>
      </c>
      <c r="J33" s="236">
        <v>74.209999999999994</v>
      </c>
      <c r="K33" s="444" t="s">
        <v>124</v>
      </c>
      <c r="L33" s="395">
        <v>5</v>
      </c>
      <c r="M33" s="746">
        <v>5</v>
      </c>
      <c r="O33" s="1057" t="s">
        <v>432</v>
      </c>
      <c r="P33" s="1079">
        <f>D36</f>
        <v>200</v>
      </c>
      <c r="Q33" s="1164">
        <f>D36</f>
        <v>200</v>
      </c>
      <c r="R33" s="11"/>
      <c r="S33" s="409" t="s">
        <v>249</v>
      </c>
      <c r="T33" s="1150">
        <f>F53</f>
        <v>0.2</v>
      </c>
      <c r="U33" s="1055">
        <f>G53</f>
        <v>0.2</v>
      </c>
      <c r="V33" s="11"/>
      <c r="W33" s="1500" t="s">
        <v>401</v>
      </c>
      <c r="X33" s="1058">
        <f>I52</f>
        <v>0.77</v>
      </c>
      <c r="Y33" s="1165">
        <f>J52</f>
        <v>0.57999999999999996</v>
      </c>
      <c r="Z33" s="169"/>
      <c r="AA33" s="174"/>
      <c r="AB33" s="1179"/>
      <c r="AC33" s="198"/>
      <c r="AD33" s="169"/>
      <c r="AE33" s="198"/>
      <c r="AF33" s="169"/>
      <c r="AG33" s="167"/>
      <c r="AH33" s="169"/>
      <c r="AI33" s="949"/>
      <c r="AJ33" s="169"/>
      <c r="AK33" s="169"/>
    </row>
    <row r="34" spans="1:55" ht="15" customHeight="1" thickBot="1">
      <c r="B34" s="421" t="s">
        <v>354</v>
      </c>
      <c r="C34" s="725" t="s">
        <v>355</v>
      </c>
      <c r="D34" s="726" t="s">
        <v>631</v>
      </c>
      <c r="E34" s="594" t="s">
        <v>106</v>
      </c>
      <c r="F34" s="473">
        <v>5</v>
      </c>
      <c r="G34" s="472">
        <v>5</v>
      </c>
      <c r="H34" s="315" t="s">
        <v>232</v>
      </c>
      <c r="I34" s="427">
        <v>18</v>
      </c>
      <c r="J34" s="329">
        <v>18</v>
      </c>
      <c r="K34" s="409" t="s">
        <v>279</v>
      </c>
      <c r="L34" s="427">
        <v>1.5</v>
      </c>
      <c r="M34" s="437">
        <v>1.5</v>
      </c>
      <c r="O34" s="1083" t="s">
        <v>357</v>
      </c>
      <c r="P34" s="1079">
        <f>I33</f>
        <v>132.38</v>
      </c>
      <c r="Q34" s="1055">
        <f>J33</f>
        <v>74.209999999999994</v>
      </c>
      <c r="R34" s="11"/>
      <c r="S34" s="668" t="s">
        <v>140</v>
      </c>
      <c r="T34" s="1053">
        <f>I40+L53</f>
        <v>24.4</v>
      </c>
      <c r="U34" s="1055">
        <f>M53+J40</f>
        <v>24.4</v>
      </c>
      <c r="V34" s="11"/>
      <c r="W34" s="1070" t="s">
        <v>433</v>
      </c>
      <c r="X34" s="1081">
        <f>SUM(X26:X33)</f>
        <v>293.77499999999998</v>
      </c>
      <c r="Y34" s="1082">
        <f>SUM(Y26:Y33)</f>
        <v>219.11000000000004</v>
      </c>
      <c r="Z34" s="169"/>
      <c r="AA34" s="357"/>
      <c r="AB34" s="1180"/>
      <c r="AC34" s="198"/>
      <c r="AD34" s="169"/>
      <c r="AE34" s="198"/>
      <c r="AF34" s="1179"/>
      <c r="AG34" s="167"/>
      <c r="AH34" s="169"/>
      <c r="AI34" s="163"/>
      <c r="AJ34" s="169"/>
      <c r="AK34" s="169"/>
    </row>
    <row r="35" spans="1:55" ht="13.5" customHeight="1" thickBot="1">
      <c r="B35" s="527" t="s">
        <v>144</v>
      </c>
      <c r="C35" s="668" t="s">
        <v>263</v>
      </c>
      <c r="D35" s="528"/>
      <c r="E35" s="594" t="s">
        <v>105</v>
      </c>
      <c r="F35" s="473">
        <v>61.2</v>
      </c>
      <c r="G35" s="472"/>
      <c r="H35" s="317" t="s">
        <v>104</v>
      </c>
      <c r="I35" s="473">
        <v>12.15</v>
      </c>
      <c r="J35" s="472">
        <v>12.15</v>
      </c>
      <c r="K35" s="409" t="s">
        <v>105</v>
      </c>
      <c r="L35" s="427">
        <v>15</v>
      </c>
      <c r="M35" s="437">
        <v>15</v>
      </c>
      <c r="O35" s="1057" t="s">
        <v>437</v>
      </c>
      <c r="P35" s="1079">
        <f>L48</f>
        <v>147.21</v>
      </c>
      <c r="Q35" s="1055">
        <f>M48</f>
        <v>103.2</v>
      </c>
      <c r="R35" s="11"/>
      <c r="S35" s="1205" t="s">
        <v>446</v>
      </c>
      <c r="T35" s="1206" t="s">
        <v>151</v>
      </c>
      <c r="U35" s="1207" t="s">
        <v>152</v>
      </c>
      <c r="V35" s="11"/>
      <c r="W35" s="1084" t="s">
        <v>438</v>
      </c>
      <c r="X35" s="1085" t="s">
        <v>439</v>
      </c>
      <c r="Y35" s="1086" t="s">
        <v>440</v>
      </c>
      <c r="Z35" s="169"/>
      <c r="AA35" s="357"/>
      <c r="AB35" s="1181"/>
      <c r="AC35" s="198"/>
      <c r="AD35" s="169"/>
      <c r="AE35" s="198"/>
      <c r="AF35" s="169"/>
      <c r="AG35" s="163"/>
      <c r="AH35" s="169"/>
      <c r="AI35" s="167"/>
      <c r="AJ35" s="169"/>
      <c r="AK35" s="169"/>
    </row>
    <row r="36" spans="1:55">
      <c r="B36" s="424" t="s">
        <v>546</v>
      </c>
      <c r="C36" s="406" t="s">
        <v>545</v>
      </c>
      <c r="D36" s="822">
        <v>200</v>
      </c>
      <c r="E36" s="567" t="s">
        <v>108</v>
      </c>
      <c r="F36" s="438">
        <v>0.6</v>
      </c>
      <c r="G36" s="1596">
        <v>0.6</v>
      </c>
      <c r="H36" s="317" t="s">
        <v>125</v>
      </c>
      <c r="I36" s="473">
        <f>J36/1000/0.04</f>
        <v>9.2499999999999999E-2</v>
      </c>
      <c r="J36" s="329">
        <v>3.7</v>
      </c>
      <c r="K36" s="445" t="s">
        <v>395</v>
      </c>
      <c r="L36" s="427">
        <v>4.0000000000000002E-4</v>
      </c>
      <c r="M36" s="437">
        <v>4.0000000000000002E-4</v>
      </c>
      <c r="O36" s="1057" t="s">
        <v>78</v>
      </c>
      <c r="P36" s="1079">
        <f>I35+L51+I46</f>
        <v>42.55</v>
      </c>
      <c r="Q36" s="1060">
        <f>J46+M51+J35</f>
        <v>41.25</v>
      </c>
      <c r="R36" s="11"/>
      <c r="S36" s="445" t="s">
        <v>90</v>
      </c>
      <c r="T36" s="703">
        <f>F42</f>
        <v>5</v>
      </c>
      <c r="U36" s="1164">
        <f>G42</f>
        <v>5</v>
      </c>
      <c r="V36" s="11"/>
      <c r="W36" s="585" t="s">
        <v>460</v>
      </c>
      <c r="X36" s="1087">
        <f>Y36/1000/0.04</f>
        <v>9.2499999999999999E-2</v>
      </c>
      <c r="Y36" s="1088">
        <f>J36</f>
        <v>3.7</v>
      </c>
      <c r="Z36" s="228"/>
      <c r="AA36" s="331"/>
      <c r="AB36" s="228"/>
      <c r="AC36" s="331"/>
      <c r="AD36" s="1946"/>
      <c r="AE36" s="331"/>
      <c r="AF36" s="169"/>
      <c r="AG36" s="163"/>
      <c r="AH36" s="1179"/>
      <c r="AI36" s="167"/>
      <c r="AJ36" s="169"/>
      <c r="AK36" s="169"/>
    </row>
    <row r="37" spans="1:55" ht="15" thickBot="1">
      <c r="B37" s="424" t="s">
        <v>10</v>
      </c>
      <c r="C37" s="409" t="s">
        <v>11</v>
      </c>
      <c r="D37" s="488">
        <v>50</v>
      </c>
      <c r="E37" s="885" t="s">
        <v>285</v>
      </c>
      <c r="F37" s="293"/>
      <c r="G37" s="855"/>
      <c r="H37" s="403" t="s">
        <v>91</v>
      </c>
      <c r="I37" s="526">
        <v>11.875</v>
      </c>
      <c r="J37" s="838">
        <v>10</v>
      </c>
      <c r="K37" s="342" t="s">
        <v>71</v>
      </c>
      <c r="L37" s="447">
        <v>0.2</v>
      </c>
      <c r="M37" s="448">
        <v>0.2</v>
      </c>
      <c r="R37" s="11"/>
      <c r="S37" s="445" t="s">
        <v>98</v>
      </c>
      <c r="T37" s="1135">
        <f>F33</f>
        <v>34</v>
      </c>
      <c r="U37" s="1164">
        <f>G33</f>
        <v>34</v>
      </c>
      <c r="V37" s="11"/>
      <c r="W37" s="585" t="s">
        <v>461</v>
      </c>
      <c r="X37" s="1087">
        <f>Y37/1000/0.04</f>
        <v>0.11999999999999998</v>
      </c>
      <c r="Y37" s="1088">
        <f>M52</f>
        <v>4.8</v>
      </c>
      <c r="Z37" s="366"/>
      <c r="AA37" s="336"/>
      <c r="AB37" s="337"/>
      <c r="AC37" s="366"/>
      <c r="AD37" s="336"/>
      <c r="AE37" s="337"/>
      <c r="AF37" s="169"/>
      <c r="AG37" s="163"/>
      <c r="AH37" s="1179"/>
      <c r="AI37" s="167"/>
      <c r="AJ37" s="169"/>
      <c r="AK37" s="169"/>
    </row>
    <row r="38" spans="1:55" ht="15" thickBot="1">
      <c r="B38" s="424" t="s">
        <v>10</v>
      </c>
      <c r="C38" s="409" t="s">
        <v>15</v>
      </c>
      <c r="D38" s="488">
        <v>30</v>
      </c>
      <c r="E38" s="440" t="s">
        <v>103</v>
      </c>
      <c r="F38" s="473">
        <v>138.6</v>
      </c>
      <c r="G38" s="472">
        <v>90</v>
      </c>
      <c r="H38" s="403" t="s">
        <v>106</v>
      </c>
      <c r="I38" s="526">
        <v>4</v>
      </c>
      <c r="J38" s="838">
        <v>4</v>
      </c>
      <c r="K38" s="559" t="s">
        <v>555</v>
      </c>
      <c r="L38" s="47"/>
      <c r="M38" s="58"/>
      <c r="R38" s="35"/>
      <c r="S38" s="1208" t="s">
        <v>449</v>
      </c>
      <c r="T38" s="1209">
        <f>SUM(T36:T37)</f>
        <v>39</v>
      </c>
      <c r="U38" s="1210">
        <f>SUM(U36:U37)</f>
        <v>39</v>
      </c>
      <c r="V38" s="35"/>
      <c r="W38" s="1089" t="s">
        <v>441</v>
      </c>
      <c r="X38" s="1090">
        <f>SUM(X36:X37)</f>
        <v>0.21249999999999997</v>
      </c>
      <c r="Y38" s="1091">
        <f>SUM(Y36:Y37)</f>
        <v>8.5</v>
      </c>
      <c r="Z38" s="949"/>
      <c r="AA38" s="54"/>
      <c r="AB38" s="234"/>
      <c r="AC38" s="163"/>
      <c r="AD38" s="168"/>
      <c r="AE38" s="230"/>
      <c r="AF38" s="169"/>
      <c r="AG38" s="163"/>
      <c r="AH38" s="1179"/>
      <c r="AI38" s="167"/>
      <c r="AJ38" s="169"/>
      <c r="AK38" s="169"/>
    </row>
    <row r="39" spans="1:55" ht="15" thickBot="1">
      <c r="B39" s="73"/>
      <c r="C39" s="919"/>
      <c r="D39" s="84"/>
      <c r="E39" s="730" t="s">
        <v>275</v>
      </c>
      <c r="F39" s="190"/>
      <c r="G39" s="190"/>
      <c r="H39" s="320" t="s">
        <v>108</v>
      </c>
      <c r="I39" s="464">
        <v>0.8</v>
      </c>
      <c r="J39" s="533">
        <v>0.8</v>
      </c>
      <c r="K39" s="457" t="s">
        <v>150</v>
      </c>
      <c r="L39" s="113" t="s">
        <v>151</v>
      </c>
      <c r="M39" s="222" t="s">
        <v>152</v>
      </c>
      <c r="Z39" s="163"/>
      <c r="AA39" s="15"/>
      <c r="AB39" s="231"/>
      <c r="AC39" s="625"/>
      <c r="AD39" s="11"/>
      <c r="AE39" s="11"/>
      <c r="AF39" s="169"/>
      <c r="AG39" s="163"/>
      <c r="AH39" s="1179"/>
      <c r="AI39" s="170"/>
      <c r="AJ39" s="169"/>
      <c r="AK39" s="169"/>
      <c r="AL39" s="169"/>
    </row>
    <row r="40" spans="1:55" ht="16.2" thickBot="1">
      <c r="B40" s="760"/>
      <c r="C40" s="750" t="s">
        <v>234</v>
      </c>
      <c r="D40" s="64"/>
      <c r="E40" s="260" t="s">
        <v>150</v>
      </c>
      <c r="F40" s="261" t="s">
        <v>151</v>
      </c>
      <c r="G40" s="307" t="s">
        <v>152</v>
      </c>
      <c r="H40" s="317" t="s">
        <v>204</v>
      </c>
      <c r="I40" s="473">
        <v>10</v>
      </c>
      <c r="J40" s="533">
        <v>10</v>
      </c>
      <c r="K40" s="117" t="s">
        <v>122</v>
      </c>
      <c r="L40" s="205">
        <v>1</v>
      </c>
      <c r="M40" s="216">
        <v>1</v>
      </c>
      <c r="O40" s="1045" t="s">
        <v>219</v>
      </c>
      <c r="P40" s="1046"/>
      <c r="Q40" s="1046"/>
      <c r="R40" s="456"/>
      <c r="S40" s="47"/>
      <c r="T40" s="47"/>
      <c r="U40" s="47"/>
      <c r="V40" s="47"/>
      <c r="W40" s="47"/>
      <c r="X40" s="47"/>
      <c r="Y40" s="58"/>
      <c r="Z40" s="167"/>
      <c r="AA40" s="54"/>
      <c r="AB40" s="234"/>
      <c r="AC40" s="625"/>
      <c r="AD40" s="162"/>
      <c r="AE40" s="232"/>
      <c r="AF40" s="1179"/>
      <c r="AG40" s="163"/>
      <c r="AH40" s="1179"/>
      <c r="AI40" s="167"/>
      <c r="AJ40" s="169"/>
      <c r="AK40" s="169"/>
      <c r="AL40" s="169"/>
      <c r="AO40" s="11"/>
      <c r="AP40" s="11"/>
      <c r="AQ40" s="11"/>
      <c r="AR40" s="11"/>
      <c r="AS40" s="11"/>
    </row>
    <row r="41" spans="1:55" ht="15" thickBot="1">
      <c r="B41" s="422" t="s">
        <v>731</v>
      </c>
      <c r="C41" s="409" t="s">
        <v>275</v>
      </c>
      <c r="D41" s="822">
        <v>250</v>
      </c>
      <c r="E41" s="117" t="s">
        <v>61</v>
      </c>
      <c r="F41" s="205">
        <v>100</v>
      </c>
      <c r="G41" s="534">
        <v>75</v>
      </c>
      <c r="H41" s="433" t="s">
        <v>115</v>
      </c>
      <c r="I41" s="462">
        <v>6.6</v>
      </c>
      <c r="J41" s="463">
        <v>6.6</v>
      </c>
      <c r="K41" s="430" t="s">
        <v>105</v>
      </c>
      <c r="L41" s="427">
        <v>66</v>
      </c>
      <c r="M41" s="437"/>
      <c r="O41" s="1047" t="s">
        <v>150</v>
      </c>
      <c r="P41" s="1074" t="s">
        <v>151</v>
      </c>
      <c r="Q41" s="1075" t="s">
        <v>152</v>
      </c>
      <c r="R41" s="81"/>
      <c r="S41" s="1050" t="s">
        <v>150</v>
      </c>
      <c r="T41" s="1050" t="s">
        <v>151</v>
      </c>
      <c r="U41" s="1051" t="s">
        <v>152</v>
      </c>
      <c r="V41" s="81"/>
      <c r="W41" s="1050" t="s">
        <v>150</v>
      </c>
      <c r="X41" s="1050" t="s">
        <v>151</v>
      </c>
      <c r="Y41" s="1051" t="s">
        <v>152</v>
      </c>
      <c r="Z41" s="167"/>
      <c r="AA41" s="54"/>
      <c r="AB41" s="766"/>
      <c r="AC41" s="625"/>
      <c r="AD41" s="162"/>
      <c r="AE41" s="232"/>
      <c r="AF41" s="1179"/>
      <c r="AG41" s="163"/>
      <c r="AH41" s="169"/>
      <c r="AI41" s="163"/>
      <c r="AJ41" s="169"/>
      <c r="AK41" s="169"/>
      <c r="AL41" s="169"/>
      <c r="AO41" s="11"/>
      <c r="AP41" s="11"/>
      <c r="AQ41" s="11"/>
      <c r="AR41" s="11"/>
      <c r="AS41" s="11"/>
    </row>
    <row r="42" spans="1:55" ht="15" thickBot="1">
      <c r="B42" s="504" t="s">
        <v>280</v>
      </c>
      <c r="C42" s="409" t="s">
        <v>281</v>
      </c>
      <c r="D42" s="488">
        <v>120</v>
      </c>
      <c r="E42" s="272" t="s">
        <v>328</v>
      </c>
      <c r="F42" s="394">
        <v>5</v>
      </c>
      <c r="G42" s="809">
        <v>5</v>
      </c>
      <c r="H42" s="810" t="s">
        <v>420</v>
      </c>
      <c r="I42" s="47"/>
      <c r="J42" s="58"/>
      <c r="K42" s="430" t="s">
        <v>633</v>
      </c>
      <c r="L42" s="427">
        <v>8</v>
      </c>
      <c r="M42" s="437">
        <v>7</v>
      </c>
      <c r="O42" s="1052" t="s">
        <v>247</v>
      </c>
      <c r="P42" s="1053">
        <f>D74</f>
        <v>50</v>
      </c>
      <c r="Q42" s="1164">
        <f>D74</f>
        <v>50</v>
      </c>
      <c r="R42" s="11"/>
      <c r="S42" s="1057" t="s">
        <v>106</v>
      </c>
      <c r="T42" s="1078">
        <f>F77+I63</f>
        <v>11.4</v>
      </c>
      <c r="U42" s="1055">
        <f>G77+J63</f>
        <v>11.4</v>
      </c>
      <c r="V42" s="11"/>
      <c r="W42" s="1092" t="s">
        <v>428</v>
      </c>
      <c r="X42" s="158"/>
      <c r="Y42" s="161"/>
      <c r="Z42" s="167"/>
      <c r="AA42" s="54"/>
      <c r="AB42" s="766"/>
      <c r="AC42" s="625"/>
      <c r="AD42" s="162"/>
      <c r="AE42" s="232"/>
      <c r="AF42" s="1179"/>
      <c r="AG42" s="163"/>
      <c r="AH42" s="1179"/>
      <c r="AI42" s="163"/>
      <c r="AJ42" s="169"/>
      <c r="AK42" s="169"/>
      <c r="AL42" s="169"/>
      <c r="AO42" s="11"/>
      <c r="AP42" s="11"/>
      <c r="AQ42" s="11"/>
      <c r="AR42" s="11"/>
      <c r="AS42" s="11"/>
    </row>
    <row r="43" spans="1:55" ht="15" thickBot="1">
      <c r="B43" s="1489" t="s">
        <v>552</v>
      </c>
      <c r="C43" s="487" t="s">
        <v>190</v>
      </c>
      <c r="D43" s="494" t="s">
        <v>632</v>
      </c>
      <c r="E43" s="315" t="s">
        <v>88</v>
      </c>
      <c r="F43" s="399">
        <v>12.5</v>
      </c>
      <c r="G43" s="330">
        <v>10</v>
      </c>
      <c r="H43" s="457" t="s">
        <v>150</v>
      </c>
      <c r="I43" s="113" t="s">
        <v>151</v>
      </c>
      <c r="J43" s="222" t="s">
        <v>152</v>
      </c>
      <c r="K43" s="430" t="s">
        <v>67</v>
      </c>
      <c r="L43" s="427">
        <v>10</v>
      </c>
      <c r="M43" s="437">
        <v>10</v>
      </c>
      <c r="O43" s="1057" t="s">
        <v>246</v>
      </c>
      <c r="P43" s="1058">
        <f>L72+D73</f>
        <v>76.239999999999995</v>
      </c>
      <c r="Q43" s="1172">
        <f>D73+M72</f>
        <v>76.239999999999995</v>
      </c>
      <c r="R43" s="11"/>
      <c r="S43" s="406" t="s">
        <v>115</v>
      </c>
      <c r="T43" s="1058">
        <f>I75+L77</f>
        <v>11.18</v>
      </c>
      <c r="U43" s="1055">
        <f>J75+M77</f>
        <v>11.18</v>
      </c>
      <c r="V43" s="11"/>
      <c r="W43" s="585" t="s">
        <v>362</v>
      </c>
      <c r="X43" s="1079">
        <f>I73</f>
        <v>37.799999999999997</v>
      </c>
      <c r="Y43" s="1199">
        <f>J73</f>
        <v>28.8</v>
      </c>
      <c r="Z43" s="167"/>
      <c r="AA43" s="54"/>
      <c r="AB43" s="231"/>
      <c r="AC43" s="163"/>
      <c r="AD43" s="162"/>
      <c r="AE43" s="232"/>
      <c r="AF43" s="1179"/>
      <c r="AG43" s="201"/>
      <c r="AH43" s="1179"/>
      <c r="AI43" s="170"/>
      <c r="AJ43" s="169"/>
      <c r="AK43" s="169"/>
      <c r="AL43" s="169"/>
      <c r="AO43" s="11"/>
      <c r="AP43" s="11"/>
      <c r="AQ43" s="11"/>
      <c r="AR43" s="11"/>
      <c r="AS43" s="11"/>
      <c r="AY43" s="11"/>
      <c r="AZ43" s="11"/>
      <c r="BA43" s="11"/>
      <c r="BB43" s="11"/>
      <c r="BC43" s="11"/>
    </row>
    <row r="44" spans="1:55">
      <c r="A44" s="146"/>
      <c r="B44" s="280"/>
      <c r="C44" s="947" t="s">
        <v>554</v>
      </c>
      <c r="D44" s="84"/>
      <c r="E44" s="315" t="s">
        <v>192</v>
      </c>
      <c r="F44" s="399">
        <v>12</v>
      </c>
      <c r="G44" s="402">
        <v>10</v>
      </c>
      <c r="H44" s="117" t="s">
        <v>61</v>
      </c>
      <c r="I44" s="723">
        <v>152.5</v>
      </c>
      <c r="J44" s="883">
        <v>114.4</v>
      </c>
      <c r="K44" s="430" t="s">
        <v>105</v>
      </c>
      <c r="L44" s="427">
        <v>150</v>
      </c>
      <c r="M44" s="437"/>
      <c r="O44" s="1057" t="s">
        <v>102</v>
      </c>
      <c r="P44" s="1058">
        <f>I79+F70+F71</f>
        <v>22.4</v>
      </c>
      <c r="Q44" s="1164">
        <f>J79+G70+G71</f>
        <v>22.4</v>
      </c>
      <c r="R44" s="11"/>
      <c r="S44" s="1062" t="s">
        <v>430</v>
      </c>
      <c r="T44" s="1150">
        <f>X54</f>
        <v>0.37</v>
      </c>
      <c r="U44" s="1065">
        <f>Y54</f>
        <v>14.8</v>
      </c>
      <c r="V44" s="11"/>
      <c r="W44" s="585" t="s">
        <v>135</v>
      </c>
      <c r="X44" s="1058">
        <f>I80</f>
        <v>5.4</v>
      </c>
      <c r="Y44" s="1174">
        <f>J80</f>
        <v>5.4</v>
      </c>
      <c r="Z44" s="167"/>
      <c r="AA44" s="54"/>
      <c r="AB44" s="766"/>
      <c r="AC44" s="170"/>
      <c r="AD44" s="171"/>
      <c r="AE44" s="230"/>
      <c r="AF44" s="1179"/>
      <c r="AG44" s="169"/>
      <c r="AH44" s="169"/>
      <c r="AI44" s="163"/>
      <c r="AJ44" s="169"/>
      <c r="AK44" s="169"/>
      <c r="AL44" s="169"/>
      <c r="AO44" s="11"/>
      <c r="AP44" s="11"/>
      <c r="AQ44" s="11"/>
      <c r="AR44" s="11"/>
      <c r="AS44" s="11"/>
      <c r="AY44" s="11"/>
      <c r="AZ44" s="11"/>
      <c r="BA44" s="11"/>
      <c r="BB44" s="11"/>
      <c r="BC44" s="11"/>
    </row>
    <row r="45" spans="1:55" ht="15" thickBot="1">
      <c r="B45" s="424" t="s">
        <v>17</v>
      </c>
      <c r="C45" s="409" t="s">
        <v>499</v>
      </c>
      <c r="D45" s="495">
        <v>200</v>
      </c>
      <c r="E45" s="315" t="s">
        <v>106</v>
      </c>
      <c r="F45" s="399">
        <v>2.5</v>
      </c>
      <c r="G45" s="402">
        <v>2.5</v>
      </c>
      <c r="H45" s="316" t="s">
        <v>184</v>
      </c>
      <c r="I45" s="427">
        <v>3.9</v>
      </c>
      <c r="J45" s="428">
        <v>3.9</v>
      </c>
      <c r="K45" s="73"/>
      <c r="L45" s="11"/>
      <c r="M45" s="84"/>
      <c r="O45" s="1057" t="s">
        <v>123</v>
      </c>
      <c r="P45" s="1058">
        <f>F64</f>
        <v>9.6</v>
      </c>
      <c r="Q45" s="1164">
        <f>G64</f>
        <v>9.6</v>
      </c>
      <c r="R45" s="11"/>
      <c r="S45" s="915" t="s">
        <v>67</v>
      </c>
      <c r="T45" s="1073">
        <f>F65</f>
        <v>12.3</v>
      </c>
      <c r="U45" s="1065">
        <f>G65</f>
        <v>12.3</v>
      </c>
      <c r="V45" s="11"/>
      <c r="W45" s="1061" t="s">
        <v>431</v>
      </c>
      <c r="X45" s="1079">
        <f>I74</f>
        <v>45</v>
      </c>
      <c r="Y45" s="1176">
        <f>J74</f>
        <v>36</v>
      </c>
      <c r="Z45" s="170"/>
      <c r="AA45" s="149"/>
      <c r="AB45" s="766"/>
      <c r="AC45" s="170"/>
      <c r="AD45" s="627"/>
      <c r="AE45" s="628"/>
      <c r="AF45" s="169"/>
      <c r="AG45" s="169"/>
      <c r="AH45" s="169"/>
      <c r="AI45" s="170"/>
      <c r="AJ45" s="169"/>
      <c r="AK45" s="169"/>
      <c r="AL45" s="169"/>
      <c r="AM45" s="11"/>
      <c r="AN45" s="11"/>
      <c r="AO45" s="11"/>
      <c r="AP45" s="11"/>
      <c r="AQ45" s="11"/>
      <c r="AR45" s="11"/>
      <c r="AS45" s="11"/>
      <c r="AY45" s="11"/>
      <c r="AZ45" s="11"/>
      <c r="BA45" s="11"/>
      <c r="BB45" s="11"/>
      <c r="BC45" s="11"/>
    </row>
    <row r="46" spans="1:55" ht="15" thickBot="1">
      <c r="B46" s="504" t="s">
        <v>10</v>
      </c>
      <c r="C46" s="409" t="s">
        <v>11</v>
      </c>
      <c r="D46" s="488">
        <v>50</v>
      </c>
      <c r="E46" s="320" t="s">
        <v>109</v>
      </c>
      <c r="F46" s="398">
        <v>0.01</v>
      </c>
      <c r="G46" s="401">
        <v>0.01</v>
      </c>
      <c r="H46" s="431" t="s">
        <v>104</v>
      </c>
      <c r="I46" s="462">
        <v>20.8</v>
      </c>
      <c r="J46" s="513">
        <v>19.5</v>
      </c>
      <c r="K46" s="455" t="s">
        <v>276</v>
      </c>
      <c r="L46" s="47"/>
      <c r="M46" s="58"/>
      <c r="O46" s="1057"/>
      <c r="P46" s="1058"/>
      <c r="Q46" s="1164"/>
      <c r="R46" s="11"/>
      <c r="S46" s="409" t="s">
        <v>68</v>
      </c>
      <c r="T46" s="1058">
        <f>D66</f>
        <v>30</v>
      </c>
      <c r="U46" s="1055">
        <f>D66</f>
        <v>30</v>
      </c>
      <c r="V46" s="11"/>
      <c r="W46" s="1061" t="s">
        <v>112</v>
      </c>
      <c r="X46" s="1058">
        <f>F76+I72+L74</f>
        <v>42</v>
      </c>
      <c r="Y46" s="1176">
        <f>G76+J72+M74</f>
        <v>34.4</v>
      </c>
      <c r="Z46" s="169"/>
      <c r="AA46" s="361"/>
      <c r="AB46" s="1179"/>
      <c r="AC46" s="198"/>
      <c r="AD46" s="169"/>
      <c r="AE46" s="198"/>
      <c r="AF46" s="1179"/>
      <c r="AG46" s="169"/>
      <c r="AH46" s="169"/>
      <c r="AI46" s="163"/>
      <c r="AJ46" s="169"/>
      <c r="AK46" s="169"/>
      <c r="AL46" s="169"/>
      <c r="AM46" s="11"/>
      <c r="AN46" s="11"/>
      <c r="AO46" s="11"/>
      <c r="AP46" s="11"/>
      <c r="AQ46" s="11"/>
      <c r="AR46" s="11"/>
      <c r="AS46" s="11"/>
      <c r="AY46" s="11"/>
      <c r="AZ46" s="11"/>
      <c r="BA46" s="11"/>
      <c r="BB46" s="11"/>
      <c r="BC46" s="11"/>
    </row>
    <row r="47" spans="1:55" ht="15" thickBot="1">
      <c r="B47" s="504" t="s">
        <v>10</v>
      </c>
      <c r="C47" s="409" t="s">
        <v>15</v>
      </c>
      <c r="D47" s="488">
        <v>30</v>
      </c>
      <c r="E47" s="320" t="s">
        <v>108</v>
      </c>
      <c r="F47" s="398">
        <v>1</v>
      </c>
      <c r="G47" s="401">
        <v>1</v>
      </c>
      <c r="H47" s="1600" t="s">
        <v>400</v>
      </c>
      <c r="I47" s="571"/>
      <c r="J47" s="572"/>
      <c r="K47" s="557" t="s">
        <v>150</v>
      </c>
      <c r="L47" s="120" t="s">
        <v>151</v>
      </c>
      <c r="M47" s="556" t="s">
        <v>152</v>
      </c>
      <c r="O47" s="430" t="s">
        <v>61</v>
      </c>
      <c r="P47" s="1058">
        <f>I70</f>
        <v>77.400000000000006</v>
      </c>
      <c r="Q47" s="1175">
        <f>J70</f>
        <v>57.6</v>
      </c>
      <c r="R47" s="11"/>
      <c r="S47" s="406" t="s">
        <v>69</v>
      </c>
      <c r="T47" s="1058">
        <f>L63</f>
        <v>1</v>
      </c>
      <c r="U47" s="1055">
        <f>M63</f>
        <v>1</v>
      </c>
      <c r="V47" s="11"/>
      <c r="W47" s="1061" t="s">
        <v>88</v>
      </c>
      <c r="X47" s="1058">
        <f>I71</f>
        <v>36</v>
      </c>
      <c r="Y47" s="1174">
        <f>J71</f>
        <v>28.8</v>
      </c>
      <c r="Z47" s="169"/>
      <c r="AA47" s="198"/>
      <c r="AB47" s="1183"/>
      <c r="AC47" s="169"/>
      <c r="AD47" s="169"/>
      <c r="AE47" s="198"/>
      <c r="AF47" s="169"/>
      <c r="AG47" s="169"/>
      <c r="AH47" s="169"/>
      <c r="AI47" s="167"/>
      <c r="AJ47" s="169"/>
      <c r="AK47" s="169"/>
      <c r="AL47" s="169"/>
      <c r="AM47" s="11"/>
      <c r="AN47" s="11"/>
      <c r="AO47" s="11"/>
      <c r="AP47" s="11"/>
      <c r="AQ47" s="11"/>
      <c r="AR47" s="11"/>
      <c r="AS47" s="11"/>
      <c r="AY47" s="11"/>
      <c r="AZ47" s="11"/>
      <c r="BA47" s="11"/>
      <c r="BB47" s="11"/>
      <c r="BC47" s="11"/>
    </row>
    <row r="48" spans="1:55" ht="15" thickBot="1">
      <c r="B48" s="1509"/>
      <c r="C48" s="409"/>
      <c r="D48" s="488"/>
      <c r="E48" s="315" t="s">
        <v>105</v>
      </c>
      <c r="F48" s="397">
        <v>187.5</v>
      </c>
      <c r="G48" s="400"/>
      <c r="H48" s="1598" t="s">
        <v>306</v>
      </c>
      <c r="I48" s="912">
        <v>55.71</v>
      </c>
      <c r="J48" s="841">
        <v>44.52</v>
      </c>
      <c r="K48" s="459" t="s">
        <v>278</v>
      </c>
      <c r="L48" s="205">
        <v>147.21</v>
      </c>
      <c r="M48" s="216">
        <v>103.2</v>
      </c>
      <c r="O48" s="1052" t="s">
        <v>248</v>
      </c>
      <c r="P48" s="1300">
        <f>X48</f>
        <v>166.2</v>
      </c>
      <c r="Q48" s="1175">
        <f>Y48</f>
        <v>133.4</v>
      </c>
      <c r="R48" s="11"/>
      <c r="S48" s="406" t="s">
        <v>71</v>
      </c>
      <c r="T48" s="1058">
        <f>F78+I81+L78+F74</f>
        <v>2.94</v>
      </c>
      <c r="U48" s="1055">
        <f>G78+J81+M78+G74</f>
        <v>2.94</v>
      </c>
      <c r="V48" s="11"/>
      <c r="W48" s="1093" t="s">
        <v>433</v>
      </c>
      <c r="X48" s="1094">
        <f>SUM(X43:X47)</f>
        <v>166.2</v>
      </c>
      <c r="Y48" s="1095">
        <f>SUM(Y43:Y47)</f>
        <v>133.4</v>
      </c>
      <c r="Z48" s="169"/>
      <c r="AA48" s="198"/>
      <c r="AB48" s="169"/>
      <c r="AC48" s="169"/>
      <c r="AD48" s="169"/>
      <c r="AE48" s="163"/>
      <c r="AF48" s="169"/>
      <c r="AG48" s="169"/>
      <c r="AH48" s="169"/>
      <c r="AI48" s="167"/>
      <c r="AJ48" s="169"/>
      <c r="AK48" s="169"/>
      <c r="AL48" s="169"/>
      <c r="AM48" s="11"/>
      <c r="AN48" s="11"/>
      <c r="AO48" s="11"/>
      <c r="AP48" s="11"/>
      <c r="AQ48" s="11"/>
      <c r="AR48" s="11"/>
      <c r="AS48" s="11"/>
      <c r="AY48" s="11"/>
      <c r="AZ48" s="11"/>
      <c r="BA48" s="11"/>
      <c r="BB48" s="11"/>
      <c r="BC48" s="11"/>
    </row>
    <row r="49" spans="2:55" ht="15" thickBot="1">
      <c r="B49" s="73"/>
      <c r="C49" s="919"/>
      <c r="D49" s="84"/>
      <c r="E49" s="1501" t="s">
        <v>556</v>
      </c>
      <c r="F49" s="190"/>
      <c r="G49" s="175"/>
      <c r="H49" s="466" t="s">
        <v>88</v>
      </c>
      <c r="I49" s="912">
        <v>10</v>
      </c>
      <c r="J49" s="841">
        <v>8</v>
      </c>
      <c r="K49" s="430" t="s">
        <v>192</v>
      </c>
      <c r="L49" s="427">
        <v>24</v>
      </c>
      <c r="M49" s="437">
        <v>21.6</v>
      </c>
      <c r="O49" s="1066" t="s">
        <v>259</v>
      </c>
      <c r="P49" s="1067">
        <f>D67</f>
        <v>120</v>
      </c>
      <c r="Q49" s="1164">
        <f>D67</f>
        <v>120</v>
      </c>
      <c r="R49" s="11"/>
      <c r="S49" s="406" t="s">
        <v>435</v>
      </c>
      <c r="T49" s="1150">
        <f>F79+I82+I76</f>
        <v>2.9100000000000001E-2</v>
      </c>
      <c r="U49" s="1151">
        <f>G79+J76+J82</f>
        <v>2.9099999999999997E-2</v>
      </c>
      <c r="V49" s="11"/>
      <c r="W49" s="11"/>
      <c r="X49" s="11"/>
      <c r="Y49" s="84"/>
      <c r="Z49" s="169"/>
      <c r="AA49" s="169"/>
      <c r="AB49" s="169"/>
      <c r="AC49" s="169"/>
      <c r="AD49" s="169"/>
      <c r="AE49" s="163"/>
      <c r="AF49" s="169"/>
      <c r="AG49" s="163"/>
      <c r="AH49" s="163"/>
      <c r="AI49" s="167"/>
      <c r="AJ49" s="169"/>
      <c r="AK49" s="169"/>
      <c r="AL49" s="169"/>
      <c r="AM49" s="11"/>
      <c r="AN49" s="11"/>
      <c r="AO49" s="11"/>
      <c r="AP49" s="11"/>
      <c r="AQ49" s="11"/>
      <c r="AR49" s="11"/>
      <c r="AS49" s="11"/>
      <c r="AY49" s="11"/>
      <c r="AZ49" s="11"/>
      <c r="BA49" s="11"/>
      <c r="BB49" s="11"/>
      <c r="BC49" s="11"/>
    </row>
    <row r="50" spans="2:55" ht="15" thickBot="1">
      <c r="B50" s="73"/>
      <c r="C50" s="919"/>
      <c r="D50" s="84"/>
      <c r="E50" s="457" t="s">
        <v>150</v>
      </c>
      <c r="F50" s="113" t="s">
        <v>151</v>
      </c>
      <c r="G50" s="222" t="s">
        <v>152</v>
      </c>
      <c r="H50" s="1597" t="s">
        <v>251</v>
      </c>
      <c r="I50" s="432">
        <v>14.33</v>
      </c>
      <c r="J50" s="443">
        <v>11.43</v>
      </c>
      <c r="K50" s="936" t="s">
        <v>282</v>
      </c>
      <c r="L50" s="441">
        <v>2.4</v>
      </c>
      <c r="M50" s="442">
        <v>2.4</v>
      </c>
      <c r="O50" s="1057" t="s">
        <v>432</v>
      </c>
      <c r="P50" s="1079">
        <f>D72</f>
        <v>200</v>
      </c>
      <c r="Q50" s="1164">
        <f>D72</f>
        <v>200</v>
      </c>
      <c r="R50" s="11"/>
      <c r="S50" s="409" t="s">
        <v>140</v>
      </c>
      <c r="T50" s="1078">
        <f>I64+L76</f>
        <v>16.399999999999999</v>
      </c>
      <c r="U50" s="1055">
        <f>J64+M76</f>
        <v>16.399999999999999</v>
      </c>
      <c r="V50" s="11"/>
      <c r="W50" s="1084" t="s">
        <v>438</v>
      </c>
      <c r="X50" s="1085" t="s">
        <v>439</v>
      </c>
      <c r="Y50" s="1086" t="s">
        <v>440</v>
      </c>
      <c r="AB50" s="11"/>
      <c r="AC50" s="11"/>
      <c r="AI50" s="167"/>
      <c r="AJ50" s="169"/>
      <c r="AK50" s="169"/>
      <c r="AL50" s="169"/>
      <c r="AM50" s="11"/>
      <c r="AN50" s="11"/>
      <c r="AO50" s="11"/>
      <c r="AP50" s="11"/>
      <c r="AQ50" s="11"/>
      <c r="AR50" s="11"/>
      <c r="AS50" s="11"/>
      <c r="AY50" s="11"/>
      <c r="AZ50" s="11"/>
      <c r="BA50" s="11"/>
      <c r="BB50" s="11"/>
      <c r="BC50" s="11"/>
    </row>
    <row r="51" spans="2:55" ht="15" thickBot="1">
      <c r="B51" s="73"/>
      <c r="C51" s="919"/>
      <c r="D51" s="84"/>
      <c r="E51" s="315" t="s">
        <v>111</v>
      </c>
      <c r="F51" s="397">
        <v>20</v>
      </c>
      <c r="G51" s="400">
        <v>20</v>
      </c>
      <c r="H51" s="466" t="s">
        <v>192</v>
      </c>
      <c r="I51" s="916">
        <v>6.3</v>
      </c>
      <c r="J51" s="437">
        <v>5.29</v>
      </c>
      <c r="K51" s="430" t="s">
        <v>104</v>
      </c>
      <c r="L51" s="462">
        <v>9.6</v>
      </c>
      <c r="M51" s="439">
        <v>9.6</v>
      </c>
      <c r="O51" s="1083" t="s">
        <v>465</v>
      </c>
      <c r="P51" s="1079">
        <f>T55</f>
        <v>95.859999999999985</v>
      </c>
      <c r="Q51" s="1164">
        <f>U55</f>
        <v>82.6</v>
      </c>
      <c r="R51" s="11"/>
      <c r="S51" s="11"/>
      <c r="T51" s="11"/>
      <c r="U51" s="11"/>
      <c r="V51" s="11"/>
      <c r="W51" s="585" t="s">
        <v>462</v>
      </c>
      <c r="X51" s="1087">
        <f>Y51/1000/0.04</f>
        <v>0.16</v>
      </c>
      <c r="Y51" s="1200">
        <f>G66</f>
        <v>6.4</v>
      </c>
      <c r="AI51" s="167"/>
      <c r="AJ51" s="169"/>
      <c r="AK51" s="169"/>
      <c r="AL51" s="169"/>
      <c r="AM51" s="11"/>
      <c r="AN51" s="11"/>
      <c r="AO51" s="11"/>
      <c r="AP51" s="11"/>
      <c r="AQ51" s="11"/>
      <c r="AR51" s="11"/>
      <c r="AS51" s="11"/>
      <c r="AY51" s="11"/>
      <c r="AZ51" s="11"/>
      <c r="BA51" s="11"/>
      <c r="BB51" s="11"/>
      <c r="BC51" s="11"/>
    </row>
    <row r="52" spans="2:55" ht="15" thickBot="1">
      <c r="B52" s="73"/>
      <c r="C52" s="919"/>
      <c r="D52" s="84"/>
      <c r="E52" s="315" t="s">
        <v>67</v>
      </c>
      <c r="F52" s="397">
        <v>10</v>
      </c>
      <c r="G52" s="400">
        <v>10</v>
      </c>
      <c r="H52" s="1558" t="s">
        <v>401</v>
      </c>
      <c r="I52" s="916">
        <v>0.77</v>
      </c>
      <c r="J52" s="437">
        <v>0.57999999999999996</v>
      </c>
      <c r="K52" s="430" t="s">
        <v>125</v>
      </c>
      <c r="L52" s="467" t="s">
        <v>408</v>
      </c>
      <c r="M52" s="437">
        <v>4.8</v>
      </c>
      <c r="O52" s="1057" t="s">
        <v>78</v>
      </c>
      <c r="P52" s="1079">
        <f>L73</f>
        <v>4.05</v>
      </c>
      <c r="Q52" s="1175">
        <f>J66+M73</f>
        <v>44.05</v>
      </c>
      <c r="R52" s="11"/>
      <c r="S52" s="1196" t="s">
        <v>464</v>
      </c>
      <c r="T52" s="1130" t="s">
        <v>151</v>
      </c>
      <c r="U52" s="1131" t="s">
        <v>152</v>
      </c>
      <c r="V52" s="11"/>
      <c r="W52" s="585" t="s">
        <v>463</v>
      </c>
      <c r="X52" s="1087">
        <f>Y52/1000/0.04</f>
        <v>8.4999999999999992E-2</v>
      </c>
      <c r="Y52" s="1088">
        <f>M75</f>
        <v>3.4</v>
      </c>
      <c r="AI52" s="180"/>
      <c r="AJ52" s="169"/>
      <c r="AK52" s="169"/>
      <c r="AL52" s="169"/>
      <c r="AM52" s="11"/>
      <c r="AN52" s="11"/>
      <c r="AO52" s="11"/>
      <c r="AP52" s="11"/>
      <c r="AQ52" s="11"/>
      <c r="AR52" s="11"/>
      <c r="AS52" s="11"/>
      <c r="AY52" s="11"/>
      <c r="AZ52" s="11"/>
      <c r="BA52" s="11"/>
      <c r="BB52" s="11"/>
      <c r="BC52" s="11"/>
    </row>
    <row r="53" spans="2:55" ht="13.5" customHeight="1">
      <c r="B53" s="73"/>
      <c r="C53" s="919"/>
      <c r="D53" s="84"/>
      <c r="E53" s="315" t="s">
        <v>116</v>
      </c>
      <c r="F53" s="397">
        <v>0.2</v>
      </c>
      <c r="G53" s="400">
        <v>0.2</v>
      </c>
      <c r="H53" s="430" t="s">
        <v>413</v>
      </c>
      <c r="I53" s="427">
        <v>5.29</v>
      </c>
      <c r="J53" s="443">
        <v>5.29</v>
      </c>
      <c r="K53" s="430" t="s">
        <v>140</v>
      </c>
      <c r="L53" s="948">
        <v>14.4</v>
      </c>
      <c r="M53" s="1599">
        <v>14.4</v>
      </c>
      <c r="O53" s="1201" t="s">
        <v>373</v>
      </c>
      <c r="P53" s="1067">
        <f>I66</f>
        <v>40</v>
      </c>
      <c r="Q53" s="1060"/>
      <c r="R53" s="11"/>
      <c r="S53" s="1194" t="s">
        <v>110</v>
      </c>
      <c r="T53" s="703">
        <f>L70</f>
        <v>64.819999999999993</v>
      </c>
      <c r="U53" s="1055">
        <f>M70</f>
        <v>56</v>
      </c>
      <c r="V53" s="11"/>
      <c r="W53" s="585" t="s">
        <v>641</v>
      </c>
      <c r="X53" s="1087">
        <f>Y53/1000/0.04</f>
        <v>0.125</v>
      </c>
      <c r="Y53" s="1088">
        <f>G72</f>
        <v>5</v>
      </c>
      <c r="AI53" s="180"/>
      <c r="AJ53" s="169"/>
      <c r="AK53" s="169"/>
      <c r="AL53" s="169"/>
      <c r="AM53" s="11"/>
      <c r="AN53" s="11"/>
      <c r="AO53" s="11"/>
      <c r="AP53" s="11"/>
      <c r="AQ53" s="11"/>
      <c r="AR53" s="11"/>
      <c r="AS53" s="11"/>
      <c r="AY53" s="11"/>
      <c r="AZ53" s="11"/>
      <c r="BA53" s="11"/>
      <c r="BB53" s="11"/>
      <c r="BC53" s="11"/>
    </row>
    <row r="54" spans="2:55" ht="13.5" customHeight="1" thickBot="1">
      <c r="B54" s="67"/>
      <c r="C54" s="920"/>
      <c r="D54" s="87"/>
      <c r="E54" s="333" t="s">
        <v>105</v>
      </c>
      <c r="F54" s="341">
        <v>200</v>
      </c>
      <c r="G54" s="319">
        <v>200</v>
      </c>
      <c r="H54" s="481" t="s">
        <v>115</v>
      </c>
      <c r="I54" s="474">
        <v>2.2000000000000002</v>
      </c>
      <c r="J54" s="569">
        <v>2.2000000000000002</v>
      </c>
      <c r="K54" s="481" t="s">
        <v>115</v>
      </c>
      <c r="L54" s="474">
        <v>10</v>
      </c>
      <c r="M54" s="448">
        <v>10</v>
      </c>
      <c r="O54" s="1052" t="s">
        <v>81</v>
      </c>
      <c r="P54" s="1053">
        <f>F63</f>
        <v>150.91</v>
      </c>
      <c r="Q54" s="1055">
        <f>G63</f>
        <v>147.69999999999999</v>
      </c>
      <c r="R54" s="11"/>
      <c r="S54" s="1192" t="s">
        <v>292</v>
      </c>
      <c r="T54" s="1191">
        <f>L71</f>
        <v>31.04</v>
      </c>
      <c r="U54" s="1055">
        <f>M71</f>
        <v>26.6</v>
      </c>
      <c r="V54" s="11"/>
      <c r="W54" s="1190" t="s">
        <v>441</v>
      </c>
      <c r="X54" s="1090">
        <f>SUM(X51:X53)</f>
        <v>0.37</v>
      </c>
      <c r="Y54" s="1608">
        <f>SUM(Y51:Y53)</f>
        <v>14.8</v>
      </c>
      <c r="AI54" s="167"/>
      <c r="AJ54" s="169"/>
      <c r="AK54" s="169"/>
      <c r="AL54" s="169"/>
      <c r="AM54" s="11"/>
      <c r="AN54" s="11"/>
      <c r="AO54" s="11"/>
      <c r="AP54" s="11"/>
      <c r="AQ54" s="11"/>
      <c r="AR54" s="11"/>
      <c r="AS54" s="11"/>
      <c r="AY54" s="11"/>
      <c r="AZ54" s="11"/>
      <c r="BA54" s="11"/>
      <c r="BB54" s="11"/>
      <c r="BC54" s="11"/>
    </row>
    <row r="55" spans="2:55" ht="15" thickBot="1">
      <c r="C55" s="197"/>
      <c r="O55" s="1115" t="s">
        <v>87</v>
      </c>
      <c r="P55" s="1202">
        <f>I65+I78</f>
        <v>13.64</v>
      </c>
      <c r="Q55" s="1117">
        <f>J65+J78</f>
        <v>13.64</v>
      </c>
      <c r="R55" s="35"/>
      <c r="S55" s="1197" t="s">
        <v>367</v>
      </c>
      <c r="T55" s="1136">
        <f>SUM(T53:T54)</f>
        <v>95.859999999999985</v>
      </c>
      <c r="U55" s="1198">
        <f>SUM(U53:U54)</f>
        <v>82.6</v>
      </c>
      <c r="V55" s="35"/>
      <c r="W55" s="35"/>
      <c r="X55" s="35"/>
      <c r="Y55" s="87"/>
      <c r="AB55" s="11"/>
      <c r="AC55" s="11"/>
      <c r="AI55" s="167"/>
      <c r="AJ55" s="169"/>
      <c r="AK55" s="169"/>
      <c r="AL55" s="169"/>
      <c r="AM55" s="11"/>
      <c r="AN55" s="11"/>
      <c r="AO55" s="11"/>
      <c r="AP55" s="11"/>
      <c r="AQ55" s="11"/>
      <c r="AR55" s="11"/>
      <c r="AS55" s="11"/>
      <c r="AY55" s="11"/>
      <c r="AZ55" s="11"/>
      <c r="BA55" s="11"/>
      <c r="BB55" s="11"/>
      <c r="BC55" s="11"/>
    </row>
    <row r="56" spans="2:55" ht="14.25" customHeight="1">
      <c r="AB56" s="11"/>
      <c r="AC56" s="11"/>
      <c r="AI56" s="167"/>
      <c r="AJ56" s="169"/>
      <c r="AK56" s="169"/>
      <c r="AL56" s="11"/>
      <c r="AM56" s="11"/>
      <c r="AN56" s="11"/>
      <c r="AO56" s="11"/>
      <c r="AP56" s="11"/>
      <c r="AQ56" s="11"/>
      <c r="AR56" s="11"/>
      <c r="AS56" s="11"/>
      <c r="AY56" s="11"/>
      <c r="AZ56" s="11"/>
      <c r="BA56" s="11"/>
      <c r="BB56" s="11"/>
      <c r="BC56" s="11"/>
    </row>
    <row r="57" spans="2:55" ht="13.5" customHeight="1">
      <c r="B57" s="1"/>
      <c r="C57" s="197"/>
      <c r="F57" s="210" t="s">
        <v>254</v>
      </c>
      <c r="J57" s="156" t="s">
        <v>352</v>
      </c>
      <c r="L57" s="2"/>
      <c r="R57" s="210" t="s">
        <v>421</v>
      </c>
      <c r="T57" s="2"/>
      <c r="U57" s="2" t="s">
        <v>422</v>
      </c>
      <c r="V57" s="1042"/>
      <c r="W57" s="12"/>
      <c r="AB57" s="11"/>
      <c r="AC57" s="11"/>
      <c r="AI57" s="163"/>
      <c r="AJ57" s="169"/>
      <c r="AK57" s="169"/>
      <c r="AL57" s="11"/>
      <c r="AM57" s="11"/>
      <c r="AN57" s="11"/>
      <c r="AO57" s="11"/>
      <c r="AP57" s="11"/>
      <c r="AQ57" s="11"/>
      <c r="AR57" s="11"/>
      <c r="AS57" s="11"/>
      <c r="AY57" s="11"/>
      <c r="AZ57" s="11"/>
      <c r="BA57" s="11"/>
      <c r="BB57" s="11"/>
      <c r="BC57" s="11"/>
    </row>
    <row r="58" spans="2:55" ht="13.5" customHeight="1" thickBot="1">
      <c r="B58" s="2" t="s">
        <v>406</v>
      </c>
      <c r="C58" s="197"/>
      <c r="K58" s="156" t="s">
        <v>286</v>
      </c>
      <c r="O58" s="641" t="s">
        <v>406</v>
      </c>
      <c r="U58" s="74"/>
      <c r="V58" s="156"/>
      <c r="W58" s="91"/>
      <c r="AB58" s="171"/>
      <c r="AC58" s="230"/>
      <c r="AI58" s="169"/>
      <c r="AJ58" s="169"/>
      <c r="AK58" s="169"/>
      <c r="AL58" s="11"/>
      <c r="AM58" s="11"/>
      <c r="AN58" s="11"/>
      <c r="AO58" s="11"/>
      <c r="AP58" s="11"/>
      <c r="AQ58" s="11"/>
      <c r="AR58" s="11"/>
      <c r="AS58" s="11"/>
      <c r="AY58" s="11"/>
      <c r="AZ58" s="11"/>
      <c r="BA58" s="11"/>
      <c r="BB58" s="11"/>
      <c r="BC58" s="11"/>
    </row>
    <row r="59" spans="2:55" ht="15" customHeight="1">
      <c r="B59" s="31" t="s">
        <v>2</v>
      </c>
      <c r="C59" s="789" t="s">
        <v>3</v>
      </c>
      <c r="D59" s="96" t="s">
        <v>4</v>
      </c>
      <c r="E59" s="100" t="s">
        <v>79</v>
      </c>
      <c r="F59" s="81"/>
      <c r="G59" s="81"/>
      <c r="H59" s="81"/>
      <c r="I59" s="81"/>
      <c r="J59" s="81"/>
      <c r="K59" s="81"/>
      <c r="L59" s="81"/>
      <c r="M59" s="64"/>
      <c r="O59" s="156"/>
      <c r="Q59" s="1043" t="s">
        <v>423</v>
      </c>
      <c r="T59" s="241"/>
      <c r="U59" s="210" t="s">
        <v>424</v>
      </c>
      <c r="W59" s="156" t="s">
        <v>425</v>
      </c>
      <c r="Y59" s="93">
        <v>0.5</v>
      </c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69"/>
      <c r="AY59" s="11"/>
      <c r="AZ59" s="11"/>
      <c r="BA59" s="11"/>
      <c r="BB59" s="11"/>
      <c r="BC59" s="11"/>
    </row>
    <row r="60" spans="2:55" ht="16.5" customHeight="1" thickBot="1">
      <c r="B60" s="501" t="s">
        <v>5</v>
      </c>
      <c r="C60" s="146"/>
      <c r="D60" s="502" t="s">
        <v>80</v>
      </c>
      <c r="E60" s="73"/>
      <c r="F60" s="11"/>
      <c r="G60" s="11"/>
      <c r="H60" s="11"/>
      <c r="I60" s="11"/>
      <c r="J60" s="11"/>
      <c r="K60" s="35"/>
      <c r="L60" s="35"/>
      <c r="M60" s="87"/>
      <c r="O60" s="156" t="s">
        <v>352</v>
      </c>
      <c r="Z60" s="169"/>
      <c r="AA60" s="966"/>
      <c r="AB60" s="169"/>
      <c r="AC60" s="169"/>
      <c r="AD60" s="169"/>
      <c r="AE60" s="169"/>
      <c r="AF60" s="169"/>
      <c r="AG60" s="169"/>
      <c r="AH60" s="169"/>
      <c r="AI60" s="163"/>
      <c r="AJ60" s="169"/>
      <c r="AK60" s="169"/>
      <c r="AY60" s="11"/>
      <c r="AZ60" s="11"/>
      <c r="BA60" s="11"/>
      <c r="BB60" s="11"/>
      <c r="BC60" s="11"/>
    </row>
    <row r="61" spans="2:55" ht="17.25" customHeight="1" thickBot="1">
      <c r="B61" s="1546" t="s">
        <v>219</v>
      </c>
      <c r="C61" s="190"/>
      <c r="D61" s="47"/>
      <c r="E61" s="1750" t="s">
        <v>763</v>
      </c>
      <c r="F61" s="730"/>
      <c r="G61" s="47"/>
      <c r="H61" s="47"/>
      <c r="I61" s="196"/>
      <c r="J61" s="175"/>
      <c r="K61" s="559" t="s">
        <v>558</v>
      </c>
      <c r="L61" s="47"/>
      <c r="M61" s="58"/>
      <c r="O61" s="1044" t="s">
        <v>426</v>
      </c>
      <c r="S61" s="639"/>
      <c r="T61" s="156" t="s">
        <v>427</v>
      </c>
      <c r="Y61" s="91"/>
      <c r="Z61" s="169"/>
      <c r="AA61" s="339"/>
      <c r="AB61" s="339"/>
      <c r="AC61" s="169"/>
      <c r="AD61" s="355"/>
      <c r="AE61" s="356"/>
      <c r="AF61" s="169"/>
      <c r="AG61" s="155"/>
      <c r="AH61" s="169"/>
      <c r="AI61" s="163"/>
      <c r="AJ61" s="169"/>
      <c r="AK61" s="169"/>
      <c r="AY61" s="11"/>
      <c r="AZ61" s="11"/>
      <c r="BA61" s="11"/>
      <c r="BB61" s="11"/>
      <c r="BC61" s="11"/>
    </row>
    <row r="62" spans="2:55" ht="15" thickBot="1">
      <c r="B62" s="70"/>
      <c r="C62" s="921" t="s">
        <v>346</v>
      </c>
      <c r="D62" s="214"/>
      <c r="E62" s="266" t="s">
        <v>150</v>
      </c>
      <c r="F62" s="264" t="s">
        <v>151</v>
      </c>
      <c r="G62" s="265" t="s">
        <v>152</v>
      </c>
      <c r="H62" s="260" t="s">
        <v>150</v>
      </c>
      <c r="I62" s="261" t="s">
        <v>151</v>
      </c>
      <c r="J62" s="262" t="s">
        <v>152</v>
      </c>
      <c r="K62" s="1504" t="s">
        <v>150</v>
      </c>
      <c r="L62" s="1505" t="s">
        <v>151</v>
      </c>
      <c r="M62" s="1506" t="s">
        <v>152</v>
      </c>
      <c r="Z62" s="169"/>
      <c r="AA62" s="167"/>
      <c r="AB62" s="169"/>
      <c r="AC62" s="198"/>
      <c r="AD62" s="169"/>
      <c r="AE62" s="198"/>
      <c r="AF62" s="169"/>
      <c r="AG62" s="167"/>
      <c r="AH62" s="169"/>
      <c r="AI62" s="163"/>
      <c r="AJ62" s="169"/>
      <c r="AK62" s="169"/>
      <c r="AX62" s="11"/>
      <c r="AY62" s="11"/>
      <c r="AZ62" s="11"/>
      <c r="BA62" s="11"/>
      <c r="BB62" s="11"/>
      <c r="BC62" s="11"/>
    </row>
    <row r="63" spans="2:55">
      <c r="B63" s="421" t="s">
        <v>119</v>
      </c>
      <c r="C63" s="487" t="s">
        <v>636</v>
      </c>
      <c r="D63" s="1507" t="s">
        <v>637</v>
      </c>
      <c r="E63" s="117" t="s">
        <v>120</v>
      </c>
      <c r="F63" s="723">
        <v>150.91</v>
      </c>
      <c r="G63" s="1510">
        <v>147.69999999999999</v>
      </c>
      <c r="H63" s="668" t="s">
        <v>106</v>
      </c>
      <c r="I63" s="276">
        <v>6.4</v>
      </c>
      <c r="J63" s="1515">
        <v>6.4</v>
      </c>
      <c r="K63" s="117" t="s">
        <v>122</v>
      </c>
      <c r="L63" s="205">
        <v>1</v>
      </c>
      <c r="M63" s="216">
        <v>1</v>
      </c>
      <c r="Z63" s="169"/>
      <c r="AA63" s="167"/>
      <c r="AB63" s="169"/>
      <c r="AC63" s="198"/>
      <c r="AD63" s="169"/>
      <c r="AE63" s="198"/>
      <c r="AF63" s="169"/>
      <c r="AG63" s="167"/>
      <c r="AH63" s="169"/>
      <c r="AI63" s="163"/>
      <c r="AJ63" s="169"/>
      <c r="AK63" s="169"/>
      <c r="AX63" s="11"/>
      <c r="AY63" s="11"/>
      <c r="AZ63" s="11"/>
      <c r="BA63" s="11"/>
      <c r="BB63" s="11"/>
      <c r="BC63" s="11"/>
    </row>
    <row r="64" spans="2:55">
      <c r="B64" s="761"/>
      <c r="C64" s="1508" t="s">
        <v>638</v>
      </c>
      <c r="D64" s="84"/>
      <c r="E64" s="430" t="s">
        <v>123</v>
      </c>
      <c r="F64" s="427">
        <v>9.6</v>
      </c>
      <c r="G64" s="535">
        <v>9.6</v>
      </c>
      <c r="H64" s="409" t="s">
        <v>121</v>
      </c>
      <c r="I64" s="473">
        <v>6.4</v>
      </c>
      <c r="J64" s="472">
        <v>6.4</v>
      </c>
      <c r="K64" s="431" t="s">
        <v>105</v>
      </c>
      <c r="L64" s="462">
        <v>66</v>
      </c>
      <c r="M64" s="439">
        <v>66</v>
      </c>
      <c r="AB64" s="1180"/>
      <c r="AC64" s="198"/>
      <c r="AD64" s="169"/>
      <c r="AE64" s="198"/>
      <c r="AF64" s="1179"/>
      <c r="AG64" s="167"/>
      <c r="AH64" s="169"/>
      <c r="AI64" s="163"/>
      <c r="AJ64" s="169"/>
      <c r="AK64" s="169"/>
      <c r="AX64" s="11"/>
      <c r="AY64" s="11"/>
      <c r="AZ64" s="11"/>
      <c r="BA64" s="11"/>
      <c r="BB64" s="11"/>
      <c r="BC64" s="11"/>
    </row>
    <row r="65" spans="2:55">
      <c r="B65" s="504" t="s">
        <v>529</v>
      </c>
      <c r="C65" s="409" t="s">
        <v>528</v>
      </c>
      <c r="D65" s="425">
        <v>200</v>
      </c>
      <c r="E65" s="430" t="s">
        <v>114</v>
      </c>
      <c r="F65" s="1511">
        <v>12.3</v>
      </c>
      <c r="G65" s="1512">
        <v>12.3</v>
      </c>
      <c r="H65" s="409" t="s">
        <v>124</v>
      </c>
      <c r="I65" s="473">
        <v>6.4</v>
      </c>
      <c r="J65" s="472">
        <v>6.4</v>
      </c>
      <c r="K65" s="431" t="s">
        <v>105</v>
      </c>
      <c r="L65" s="462">
        <v>150</v>
      </c>
      <c r="M65" s="439">
        <v>150</v>
      </c>
      <c r="AB65" s="1181"/>
      <c r="AC65" s="198"/>
      <c r="AD65" s="169"/>
      <c r="AE65" s="198"/>
      <c r="AF65" s="169"/>
      <c r="AG65" s="163"/>
      <c r="AH65" s="169"/>
      <c r="AI65" s="163"/>
      <c r="AJ65" s="169"/>
      <c r="AK65" s="169"/>
      <c r="AX65" s="11"/>
      <c r="AY65" s="11"/>
      <c r="AZ65" s="11"/>
      <c r="BA65" s="11"/>
      <c r="BB65" s="11"/>
      <c r="BC65" s="11"/>
    </row>
    <row r="66" spans="2:55">
      <c r="B66" s="424" t="s">
        <v>10</v>
      </c>
      <c r="C66" s="409" t="s">
        <v>258</v>
      </c>
      <c r="D66" s="425">
        <v>30</v>
      </c>
      <c r="E66" s="431" t="s">
        <v>255</v>
      </c>
      <c r="F66" s="1513" t="s">
        <v>405</v>
      </c>
      <c r="G66" s="1514">
        <v>6.4</v>
      </c>
      <c r="H66" s="807" t="s">
        <v>373</v>
      </c>
      <c r="I66" s="473">
        <v>40</v>
      </c>
      <c r="J66" s="472">
        <v>40</v>
      </c>
      <c r="K66" s="1610"/>
      <c r="L66" s="1609"/>
      <c r="M66" s="1611"/>
      <c r="AB66" s="169"/>
      <c r="AC66" s="198"/>
      <c r="AD66" s="169"/>
      <c r="AE66" s="198"/>
      <c r="AF66" s="169"/>
      <c r="AG66" s="163"/>
      <c r="AH66" s="169"/>
      <c r="AI66" s="163"/>
      <c r="AJ66" s="169"/>
      <c r="AK66" s="169"/>
      <c r="AX66" s="11"/>
      <c r="AY66" s="11"/>
      <c r="AZ66" s="11"/>
      <c r="BA66" s="11"/>
      <c r="BB66" s="11"/>
      <c r="BC66" s="11"/>
    </row>
    <row r="67" spans="2:55" ht="15" thickBot="1">
      <c r="B67" s="1509" t="s">
        <v>13</v>
      </c>
      <c r="C67" s="409" t="s">
        <v>560</v>
      </c>
      <c r="D67" s="425">
        <v>120</v>
      </c>
      <c r="E67" s="405"/>
      <c r="F67" s="396"/>
      <c r="G67" s="396"/>
      <c r="H67" s="734"/>
      <c r="K67" s="67"/>
      <c r="L67" s="35"/>
      <c r="M67" s="87"/>
      <c r="AB67" s="1180"/>
      <c r="AC67" s="163"/>
      <c r="AD67" s="169"/>
      <c r="AE67" s="198"/>
      <c r="AF67" s="169"/>
      <c r="AG67" s="163"/>
      <c r="AH67" s="169"/>
      <c r="AI67" s="163"/>
      <c r="AJ67" s="169"/>
      <c r="AK67" s="169"/>
      <c r="AX67" s="11"/>
      <c r="AY67" s="11"/>
      <c r="AZ67" s="11"/>
      <c r="BA67" s="11"/>
      <c r="BB67" s="11"/>
      <c r="BC67" s="11"/>
    </row>
    <row r="68" spans="2:55" ht="15" thickBot="1">
      <c r="B68" s="760"/>
      <c r="C68" s="750" t="s">
        <v>234</v>
      </c>
      <c r="D68" s="64"/>
      <c r="E68" s="503" t="s">
        <v>561</v>
      </c>
      <c r="F68" s="81"/>
      <c r="G68" s="81"/>
      <c r="H68" s="559" t="s">
        <v>748</v>
      </c>
      <c r="I68" s="47"/>
      <c r="J68" s="47"/>
      <c r="K68" s="1942" t="s">
        <v>741</v>
      </c>
      <c r="L68" s="47"/>
      <c r="M68" s="58"/>
      <c r="N68" s="11"/>
      <c r="AB68" s="169"/>
      <c r="AC68" s="198"/>
      <c r="AD68" s="169"/>
      <c r="AE68" s="198"/>
      <c r="AF68" s="169"/>
      <c r="AG68" s="163"/>
      <c r="AH68" s="169"/>
      <c r="AI68" s="170"/>
      <c r="AJ68" s="169"/>
      <c r="AK68" s="169"/>
      <c r="AX68" s="11"/>
      <c r="AY68" s="11"/>
      <c r="AZ68" s="11"/>
      <c r="BA68" s="11"/>
      <c r="BB68" s="11"/>
      <c r="BC68" s="11"/>
    </row>
    <row r="69" spans="2:55" ht="12.75" customHeight="1" thickBot="1">
      <c r="B69" s="422" t="s">
        <v>589</v>
      </c>
      <c r="C69" s="409" t="s">
        <v>561</v>
      </c>
      <c r="D69" s="832">
        <v>250</v>
      </c>
      <c r="E69" s="478" t="s">
        <v>150</v>
      </c>
      <c r="F69" s="113" t="s">
        <v>151</v>
      </c>
      <c r="G69" s="222" t="s">
        <v>152</v>
      </c>
      <c r="H69" s="557" t="s">
        <v>150</v>
      </c>
      <c r="I69" s="120" t="s">
        <v>151</v>
      </c>
      <c r="J69" s="223" t="s">
        <v>152</v>
      </c>
      <c r="K69" s="457" t="s">
        <v>150</v>
      </c>
      <c r="L69" s="113" t="s">
        <v>151</v>
      </c>
      <c r="M69" s="222" t="s">
        <v>152</v>
      </c>
      <c r="N69" s="11"/>
      <c r="AB69" s="1182"/>
      <c r="AC69" s="198"/>
      <c r="AD69" s="169"/>
      <c r="AE69" s="198"/>
      <c r="AF69" s="169"/>
      <c r="AG69" s="163"/>
      <c r="AH69" s="169"/>
      <c r="AI69" s="163"/>
      <c r="AJ69" s="169"/>
      <c r="AK69" s="169"/>
      <c r="AX69" s="11"/>
      <c r="AY69" s="11"/>
      <c r="AZ69" s="11"/>
      <c r="BA69" s="11"/>
      <c r="BB69" s="11"/>
      <c r="BC69" s="11"/>
    </row>
    <row r="70" spans="2:55" ht="12.75" customHeight="1">
      <c r="B70" s="424" t="s">
        <v>365</v>
      </c>
      <c r="C70" s="409" t="s">
        <v>741</v>
      </c>
      <c r="D70" s="425">
        <v>100</v>
      </c>
      <c r="E70" s="515" t="s">
        <v>102</v>
      </c>
      <c r="F70" s="276">
        <v>17.5</v>
      </c>
      <c r="G70" s="1515">
        <v>17.5</v>
      </c>
      <c r="H70" s="117" t="s">
        <v>127</v>
      </c>
      <c r="I70" s="205">
        <v>77.400000000000006</v>
      </c>
      <c r="J70" s="534">
        <v>57.6</v>
      </c>
      <c r="K70" s="117" t="s">
        <v>110</v>
      </c>
      <c r="L70" s="205">
        <v>64.819999999999993</v>
      </c>
      <c r="M70" s="534">
        <v>56</v>
      </c>
      <c r="N70" s="11"/>
      <c r="AB70" s="169"/>
      <c r="AC70" s="350"/>
      <c r="AD70" s="1179"/>
      <c r="AE70" s="198"/>
      <c r="AF70" s="169"/>
      <c r="AG70" s="163"/>
      <c r="AH70" s="169"/>
      <c r="AI70" s="170"/>
      <c r="AJ70" s="169"/>
      <c r="AK70" s="169"/>
      <c r="AX70" s="11"/>
      <c r="AY70" s="11"/>
      <c r="AZ70" s="11"/>
      <c r="BA70" s="11"/>
      <c r="BB70" s="11"/>
      <c r="BC70" s="11"/>
    </row>
    <row r="71" spans="2:55" ht="13.5" customHeight="1">
      <c r="B71" s="424" t="s">
        <v>359</v>
      </c>
      <c r="C71" s="445" t="s">
        <v>762</v>
      </c>
      <c r="D71" s="425">
        <v>180</v>
      </c>
      <c r="E71" s="316" t="s">
        <v>343</v>
      </c>
      <c r="F71" s="473">
        <v>1.2</v>
      </c>
      <c r="G71" s="472">
        <v>1.2</v>
      </c>
      <c r="H71" s="430" t="s">
        <v>129</v>
      </c>
      <c r="I71" s="427">
        <v>36</v>
      </c>
      <c r="J71" s="428">
        <v>28.8</v>
      </c>
      <c r="K71" s="430" t="s">
        <v>292</v>
      </c>
      <c r="L71" s="427">
        <v>31.04</v>
      </c>
      <c r="M71" s="428">
        <v>26.6</v>
      </c>
      <c r="N71" s="11"/>
      <c r="AB71" s="169"/>
      <c r="AC71" s="163"/>
      <c r="AD71" s="169"/>
      <c r="AE71" s="198"/>
      <c r="AF71" s="1179"/>
      <c r="AG71" s="163"/>
      <c r="AH71" s="169"/>
      <c r="AI71" s="163"/>
      <c r="AJ71" s="169"/>
      <c r="AK71" s="169"/>
      <c r="AX71" s="11"/>
      <c r="AY71" s="11"/>
      <c r="AZ71" s="11"/>
      <c r="BA71" s="11"/>
      <c r="BB71" s="11"/>
      <c r="BC71" s="11"/>
    </row>
    <row r="72" spans="2:55">
      <c r="B72" s="504" t="s">
        <v>9</v>
      </c>
      <c r="C72" s="409" t="s">
        <v>229</v>
      </c>
      <c r="D72" s="425">
        <v>200</v>
      </c>
      <c r="E72" s="936" t="s">
        <v>125</v>
      </c>
      <c r="F72" s="473" t="s">
        <v>759</v>
      </c>
      <c r="G72" s="461">
        <v>5</v>
      </c>
      <c r="H72" s="430" t="s">
        <v>131</v>
      </c>
      <c r="I72" s="427">
        <v>18</v>
      </c>
      <c r="J72" s="428">
        <v>14.4</v>
      </c>
      <c r="K72" s="430" t="s">
        <v>101</v>
      </c>
      <c r="L72" s="427">
        <v>16.239999999999998</v>
      </c>
      <c r="M72" s="428">
        <v>16.239999999999998</v>
      </c>
      <c r="N72" s="11"/>
      <c r="AB72" s="1183"/>
      <c r="AC72" s="347"/>
      <c r="AD72" s="169"/>
      <c r="AE72" s="198"/>
      <c r="AF72" s="1179"/>
      <c r="AG72" s="163"/>
      <c r="AH72" s="169"/>
      <c r="AI72" s="170"/>
      <c r="AJ72" s="169"/>
      <c r="AK72" s="169"/>
      <c r="AX72" s="11"/>
      <c r="AY72" s="11"/>
      <c r="AZ72" s="11"/>
      <c r="BA72" s="11"/>
      <c r="BB72" s="11"/>
      <c r="BC72" s="11"/>
    </row>
    <row r="73" spans="2:55">
      <c r="B73" s="504" t="s">
        <v>10</v>
      </c>
      <c r="C73" s="409" t="s">
        <v>11</v>
      </c>
      <c r="D73" s="425">
        <v>60</v>
      </c>
      <c r="E73" s="430" t="s">
        <v>105</v>
      </c>
      <c r="F73" s="427">
        <v>3.5</v>
      </c>
      <c r="G73" s="1570"/>
      <c r="H73" s="430" t="s">
        <v>362</v>
      </c>
      <c r="I73" s="731">
        <v>37.799999999999997</v>
      </c>
      <c r="J73" s="732">
        <v>28.8</v>
      </c>
      <c r="K73" s="430" t="s">
        <v>104</v>
      </c>
      <c r="L73" s="427">
        <v>4.05</v>
      </c>
      <c r="M73" s="437">
        <v>4.05</v>
      </c>
      <c r="AB73" s="1184"/>
      <c r="AC73" s="198"/>
      <c r="AD73" s="1179"/>
      <c r="AE73" s="198"/>
      <c r="AF73" s="169"/>
      <c r="AG73" s="201"/>
      <c r="AH73" s="169"/>
      <c r="AI73" s="163"/>
      <c r="AJ73" s="169"/>
      <c r="AK73" s="169"/>
      <c r="AX73" s="11"/>
      <c r="AY73" s="11"/>
      <c r="AZ73" s="11"/>
      <c r="BA73" s="11"/>
      <c r="BB73" s="11"/>
      <c r="BC73" s="11"/>
    </row>
    <row r="74" spans="2:55" ht="15.6">
      <c r="B74" s="504" t="s">
        <v>10</v>
      </c>
      <c r="C74" s="409" t="s">
        <v>15</v>
      </c>
      <c r="D74" s="425">
        <v>50</v>
      </c>
      <c r="E74" s="466" t="s">
        <v>108</v>
      </c>
      <c r="F74" s="468">
        <v>0.5</v>
      </c>
      <c r="G74" s="753">
        <v>0.5</v>
      </c>
      <c r="H74" s="430" t="s">
        <v>363</v>
      </c>
      <c r="I74" s="731">
        <v>45</v>
      </c>
      <c r="J74" s="732">
        <v>36</v>
      </c>
      <c r="K74" s="430" t="s">
        <v>130</v>
      </c>
      <c r="L74" s="427">
        <v>12</v>
      </c>
      <c r="M74" s="428">
        <v>10</v>
      </c>
      <c r="O74" s="1303" t="s">
        <v>221</v>
      </c>
      <c r="Z74" s="169"/>
      <c r="AA74" s="170"/>
      <c r="AB74" s="1183"/>
      <c r="AC74" s="198"/>
      <c r="AD74" s="1179"/>
      <c r="AE74" s="198"/>
      <c r="AF74" s="1179"/>
      <c r="AG74" s="169"/>
      <c r="AH74" s="169"/>
      <c r="AI74" s="167"/>
      <c r="AJ74" s="169"/>
      <c r="AK74" s="169"/>
      <c r="AX74" s="11"/>
      <c r="AY74" s="11"/>
      <c r="AZ74" s="11"/>
      <c r="BA74" s="11"/>
      <c r="BB74" s="11"/>
      <c r="BC74" s="11"/>
    </row>
    <row r="75" spans="2:55" ht="15" thickBot="1">
      <c r="B75" s="73"/>
      <c r="C75" s="919"/>
      <c r="D75" s="84"/>
      <c r="E75" s="316" t="s">
        <v>640</v>
      </c>
      <c r="F75" s="384"/>
      <c r="G75" s="1560"/>
      <c r="H75" s="430" t="s">
        <v>93</v>
      </c>
      <c r="I75" s="733">
        <v>6.18</v>
      </c>
      <c r="J75" s="428">
        <v>6.18</v>
      </c>
      <c r="K75" s="430" t="s">
        <v>366</v>
      </c>
      <c r="L75" s="467" t="s">
        <v>550</v>
      </c>
      <c r="M75" s="437">
        <v>3.4</v>
      </c>
      <c r="Z75" s="169"/>
      <c r="AA75" s="170"/>
      <c r="AB75" s="1183"/>
      <c r="AC75" s="198"/>
      <c r="AD75" s="1179"/>
      <c r="AE75" s="198"/>
      <c r="AF75" s="169"/>
      <c r="AG75" s="163"/>
      <c r="AH75" s="169"/>
      <c r="AI75" s="167"/>
      <c r="AJ75" s="169"/>
      <c r="AK75" s="169"/>
      <c r="AX75" s="11"/>
      <c r="AY75" s="11"/>
      <c r="AZ75" s="11"/>
      <c r="BA75" s="11"/>
      <c r="BB75" s="11"/>
      <c r="BC75" s="11"/>
    </row>
    <row r="76" spans="2:55" ht="17.25" customHeight="1" thickBot="1">
      <c r="B76" s="73"/>
      <c r="C76" s="919"/>
      <c r="D76" s="84"/>
      <c r="E76" s="430" t="s">
        <v>192</v>
      </c>
      <c r="F76" s="441">
        <v>12</v>
      </c>
      <c r="G76" s="461">
        <v>10</v>
      </c>
      <c r="H76" s="430" t="s">
        <v>134</v>
      </c>
      <c r="I76" s="427">
        <v>1.7999999999999999E-2</v>
      </c>
      <c r="J76" s="428">
        <v>1.7999999999999999E-2</v>
      </c>
      <c r="K76" s="431" t="s">
        <v>107</v>
      </c>
      <c r="L76" s="462">
        <v>10</v>
      </c>
      <c r="M76" s="513">
        <v>10</v>
      </c>
      <c r="O76" s="45"/>
      <c r="P76" s="1046"/>
      <c r="Q76" s="1046"/>
      <c r="R76" s="456"/>
      <c r="S76" s="47"/>
      <c r="T76" s="47"/>
      <c r="U76" s="47"/>
      <c r="V76" s="47"/>
      <c r="W76" s="47"/>
      <c r="X76" s="47"/>
      <c r="Y76" s="58"/>
      <c r="Z76" s="169"/>
      <c r="AA76" s="167"/>
      <c r="AB76" s="1179"/>
      <c r="AC76" s="198"/>
      <c r="AD76" s="169"/>
      <c r="AE76" s="198"/>
      <c r="AF76" s="1179"/>
      <c r="AG76" s="163"/>
      <c r="AH76" s="169"/>
      <c r="AI76" s="167"/>
      <c r="AJ76" s="169"/>
      <c r="AK76" s="169"/>
      <c r="AX76" s="11"/>
      <c r="AY76" s="11"/>
      <c r="AZ76" s="11"/>
      <c r="BA76" s="11"/>
      <c r="BB76" s="11"/>
      <c r="BC76" s="11"/>
    </row>
    <row r="77" spans="2:55" ht="15" thickBot="1">
      <c r="B77" s="73"/>
      <c r="C77" s="919"/>
      <c r="D77" s="84"/>
      <c r="E77" s="430" t="s">
        <v>106</v>
      </c>
      <c r="F77" s="441">
        <v>5</v>
      </c>
      <c r="G77" s="461">
        <v>5</v>
      </c>
      <c r="H77" s="316" t="s">
        <v>239</v>
      </c>
      <c r="I77" s="427">
        <v>47.7</v>
      </c>
      <c r="J77" s="443"/>
      <c r="K77" s="430" t="s">
        <v>115</v>
      </c>
      <c r="L77" s="427">
        <v>5</v>
      </c>
      <c r="M77" s="437">
        <v>5</v>
      </c>
      <c r="O77" s="1099" t="s">
        <v>150</v>
      </c>
      <c r="P77" s="1100" t="s">
        <v>151</v>
      </c>
      <c r="Q77" s="1049" t="s">
        <v>152</v>
      </c>
      <c r="R77" s="81"/>
      <c r="S77" s="1050" t="s">
        <v>150</v>
      </c>
      <c r="T77" s="1050" t="s">
        <v>151</v>
      </c>
      <c r="U77" s="1049" t="s">
        <v>152</v>
      </c>
      <c r="V77" s="81"/>
      <c r="W77" s="1050" t="s">
        <v>150</v>
      </c>
      <c r="X77" s="1101" t="s">
        <v>151</v>
      </c>
      <c r="Y77" s="1102" t="s">
        <v>152</v>
      </c>
      <c r="Z77" s="169"/>
      <c r="AA77" s="170"/>
      <c r="AB77" s="1183"/>
      <c r="AC77" s="169"/>
      <c r="AD77" s="169"/>
      <c r="AE77" s="198"/>
      <c r="AF77" s="169"/>
      <c r="AG77" s="347"/>
      <c r="AH77" s="1179"/>
      <c r="AI77" s="167"/>
      <c r="AJ77" s="169"/>
      <c r="AK77" s="169"/>
      <c r="AX77" s="11"/>
      <c r="AY77" s="11"/>
      <c r="AZ77" s="11"/>
      <c r="BA77" s="11"/>
      <c r="BB77" s="11"/>
      <c r="BC77" s="11"/>
    </row>
    <row r="78" spans="2:55">
      <c r="B78" s="73"/>
      <c r="C78" s="919"/>
      <c r="D78" s="84"/>
      <c r="E78" s="466" t="s">
        <v>108</v>
      </c>
      <c r="F78" s="464">
        <v>1</v>
      </c>
      <c r="G78" s="533">
        <v>1</v>
      </c>
      <c r="H78" s="430" t="s">
        <v>124</v>
      </c>
      <c r="I78" s="427">
        <v>7.24</v>
      </c>
      <c r="J78" s="437">
        <v>7.24</v>
      </c>
      <c r="K78" s="466" t="s">
        <v>108</v>
      </c>
      <c r="L78" s="464">
        <v>0.9</v>
      </c>
      <c r="M78" s="465">
        <v>0.9</v>
      </c>
      <c r="O78" s="271" t="s">
        <v>247</v>
      </c>
      <c r="P78" s="1103">
        <f>D94+D103</f>
        <v>60</v>
      </c>
      <c r="Q78" s="1164">
        <f>D103+D94</f>
        <v>60</v>
      </c>
      <c r="R78" s="11"/>
      <c r="S78" s="406" t="s">
        <v>67</v>
      </c>
      <c r="T78" s="1058">
        <f>F94+L92+L102</f>
        <v>22.4</v>
      </c>
      <c r="U78" s="1060">
        <f>M102+M92+G94</f>
        <v>22.4</v>
      </c>
      <c r="V78" s="11"/>
      <c r="W78" s="1104" t="s">
        <v>428</v>
      </c>
      <c r="X78" s="159"/>
      <c r="Y78" s="160"/>
      <c r="Z78" s="169"/>
      <c r="AA78" s="170"/>
      <c r="AB78" s="169"/>
      <c r="AC78" s="169"/>
      <c r="AD78" s="169"/>
      <c r="AE78" s="163"/>
      <c r="AF78" s="1183"/>
      <c r="AG78" s="169"/>
      <c r="AH78" s="169"/>
      <c r="AI78" s="167"/>
      <c r="AJ78" s="169"/>
      <c r="AK78" s="169"/>
      <c r="AX78" s="11"/>
      <c r="AY78" s="11"/>
      <c r="AZ78" s="11"/>
      <c r="BA78" s="11"/>
      <c r="BB78" s="11"/>
      <c r="BC78" s="11"/>
    </row>
    <row r="79" spans="2:55">
      <c r="B79" s="73"/>
      <c r="C79" s="919"/>
      <c r="D79" s="84"/>
      <c r="E79" s="466" t="s">
        <v>109</v>
      </c>
      <c r="F79" s="464">
        <v>0.01</v>
      </c>
      <c r="G79" s="533">
        <v>0.01</v>
      </c>
      <c r="H79" s="430" t="s">
        <v>133</v>
      </c>
      <c r="I79" s="427">
        <v>3.7</v>
      </c>
      <c r="J79" s="437">
        <v>3.7</v>
      </c>
      <c r="K79" s="430"/>
      <c r="L79" s="427"/>
      <c r="M79" s="437"/>
      <c r="O79" s="1057" t="s">
        <v>246</v>
      </c>
      <c r="P79" s="1105">
        <f>D93+D102+I90</f>
        <v>130</v>
      </c>
      <c r="Q79" s="1172">
        <f>D102+D93+J90</f>
        <v>130</v>
      </c>
      <c r="R79" s="11"/>
      <c r="S79" s="406" t="s">
        <v>250</v>
      </c>
      <c r="T79" s="1058">
        <f>L90</f>
        <v>3</v>
      </c>
      <c r="U79" s="1055">
        <f>M90</f>
        <v>3</v>
      </c>
      <c r="V79" s="11"/>
      <c r="W79" s="585" t="s">
        <v>135</v>
      </c>
      <c r="X79" s="1058">
        <f>I104</f>
        <v>6</v>
      </c>
      <c r="Y79" s="1174">
        <f>J104</f>
        <v>6</v>
      </c>
      <c r="Z79" s="169"/>
      <c r="AA79" s="170"/>
      <c r="AB79" s="169"/>
      <c r="AC79" s="169"/>
      <c r="AD79" s="169"/>
      <c r="AE79" s="163"/>
      <c r="AF79" s="169"/>
      <c r="AG79" s="169"/>
      <c r="AH79" s="169"/>
      <c r="AI79" s="169"/>
      <c r="AJ79" s="169"/>
      <c r="AK79" s="169"/>
      <c r="AX79" s="11"/>
      <c r="AY79" s="11"/>
      <c r="AZ79" s="11"/>
      <c r="BA79" s="11"/>
      <c r="BB79" s="11"/>
      <c r="BC79" s="11"/>
    </row>
    <row r="80" spans="2:55">
      <c r="B80" s="73"/>
      <c r="C80" s="919"/>
      <c r="D80" s="84"/>
      <c r="E80" s="430" t="s">
        <v>105</v>
      </c>
      <c r="F80" s="427">
        <v>237.5</v>
      </c>
      <c r="G80" s="329"/>
      <c r="H80" s="430" t="s">
        <v>135</v>
      </c>
      <c r="I80" s="427">
        <v>5.4</v>
      </c>
      <c r="J80" s="437">
        <v>5.4</v>
      </c>
      <c r="K80" s="73"/>
      <c r="L80" s="11"/>
      <c r="M80" s="84"/>
      <c r="O80" s="1057" t="s">
        <v>466</v>
      </c>
      <c r="P80" s="1105">
        <f>X89</f>
        <v>52.120000000000005</v>
      </c>
      <c r="Q80" s="1164">
        <f>Y89</f>
        <v>52.120000000000005</v>
      </c>
      <c r="R80" s="11"/>
      <c r="S80" s="406" t="s">
        <v>71</v>
      </c>
      <c r="T80" s="1058">
        <f>F97+F105+I107</f>
        <v>2.13</v>
      </c>
      <c r="U80" s="1055">
        <f>G105+J107+G97</f>
        <v>2.13</v>
      </c>
      <c r="V80" s="11"/>
      <c r="W80" s="1061" t="s">
        <v>112</v>
      </c>
      <c r="X80" s="1058">
        <f>F102+I103</f>
        <v>24</v>
      </c>
      <c r="Y80" s="1176">
        <f>G102+J103</f>
        <v>20</v>
      </c>
      <c r="Z80" s="169"/>
      <c r="AA80" s="170"/>
      <c r="AB80" s="983"/>
      <c r="AC80" s="232"/>
      <c r="AD80" s="169"/>
      <c r="AE80" s="169"/>
      <c r="AF80" s="1179"/>
      <c r="AG80" s="169"/>
      <c r="AH80" s="169"/>
      <c r="AI80" s="169"/>
      <c r="AJ80" s="169"/>
      <c r="AK80" s="169"/>
      <c r="AX80" s="11"/>
      <c r="AY80" s="11"/>
      <c r="AZ80" s="11"/>
      <c r="BA80" s="11"/>
      <c r="BB80" s="11"/>
      <c r="BC80" s="11"/>
    </row>
    <row r="81" spans="2:55">
      <c r="B81" s="73"/>
      <c r="C81" s="919"/>
      <c r="D81" s="84"/>
      <c r="E81" s="73"/>
      <c r="F81" s="11"/>
      <c r="G81" s="11"/>
      <c r="H81" s="430" t="s">
        <v>71</v>
      </c>
      <c r="I81" s="473">
        <v>0.54</v>
      </c>
      <c r="J81" s="443">
        <v>0.54</v>
      </c>
      <c r="K81" s="73"/>
      <c r="L81" s="11"/>
      <c r="M81" s="84"/>
      <c r="O81" s="430" t="s">
        <v>61</v>
      </c>
      <c r="P81" s="1106">
        <f>F100+I102</f>
        <v>200.09</v>
      </c>
      <c r="Q81" s="1203">
        <f>G100+J102</f>
        <v>150</v>
      </c>
      <c r="R81" s="11"/>
      <c r="S81" s="406" t="s">
        <v>256</v>
      </c>
      <c r="T81" s="1058">
        <f>L104</f>
        <v>10</v>
      </c>
      <c r="U81" s="1164">
        <f>M104</f>
        <v>10</v>
      </c>
      <c r="V81" s="11"/>
      <c r="W81" s="1061" t="s">
        <v>88</v>
      </c>
      <c r="X81" s="1058">
        <f>F101</f>
        <v>12.5</v>
      </c>
      <c r="Y81" s="1174">
        <f>G101</f>
        <v>10</v>
      </c>
      <c r="Z81" s="169"/>
      <c r="AA81" s="170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X81" s="11"/>
      <c r="AY81" s="11"/>
      <c r="AZ81" s="11"/>
      <c r="BA81" s="11"/>
      <c r="BB81" s="11"/>
      <c r="BC81" s="11"/>
    </row>
    <row r="82" spans="2:55" ht="13.5" customHeight="1">
      <c r="B82" s="73"/>
      <c r="C82" s="919"/>
      <c r="D82" s="84"/>
      <c r="E82" s="73"/>
      <c r="F82" s="11"/>
      <c r="G82" s="11"/>
      <c r="H82" s="431" t="s">
        <v>109</v>
      </c>
      <c r="I82" s="1606">
        <v>1.1000000000000001E-3</v>
      </c>
      <c r="J82" s="1607">
        <v>1.1000000000000001E-3</v>
      </c>
      <c r="K82" s="73"/>
      <c r="L82" s="11"/>
      <c r="M82" s="84"/>
      <c r="O82" s="1052" t="s">
        <v>248</v>
      </c>
      <c r="P82" s="1301">
        <f>X82</f>
        <v>42.5</v>
      </c>
      <c r="Q82" s="1175">
        <f>Y82</f>
        <v>36</v>
      </c>
      <c r="R82" s="11"/>
      <c r="S82" s="406" t="s">
        <v>435</v>
      </c>
      <c r="T82" s="1069">
        <f>F106+I106</f>
        <v>1.8000000000000002E-2</v>
      </c>
      <c r="U82" s="1055">
        <f>G106+J106</f>
        <v>1.8000000000000002E-2</v>
      </c>
      <c r="V82" s="11"/>
      <c r="W82" s="1070" t="s">
        <v>433</v>
      </c>
      <c r="X82" s="1081">
        <f>SUM(X79:X81)</f>
        <v>42.5</v>
      </c>
      <c r="Y82" s="1167">
        <f>SUM(Y79:Y81)</f>
        <v>36</v>
      </c>
      <c r="Z82" s="169"/>
      <c r="AA82" s="170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X82" s="11"/>
      <c r="AY82" s="11"/>
      <c r="AZ82" s="11"/>
      <c r="BA82" s="11"/>
      <c r="BB82" s="11"/>
      <c r="BC82" s="11"/>
    </row>
    <row r="83" spans="2:55" ht="12.75" customHeight="1">
      <c r="B83" s="73"/>
      <c r="C83" s="919"/>
      <c r="D83" s="84"/>
      <c r="E83" s="73"/>
      <c r="F83" s="11"/>
      <c r="G83" s="11"/>
      <c r="H83" s="893"/>
      <c r="I83" s="314"/>
      <c r="J83" s="277"/>
      <c r="K83" s="73"/>
      <c r="L83" s="11"/>
      <c r="M83" s="84"/>
      <c r="O83" s="1066" t="s">
        <v>442</v>
      </c>
      <c r="P83" s="1105">
        <f>L101+D104</f>
        <v>114.8</v>
      </c>
      <c r="Q83" s="1164">
        <f>M101+D104</f>
        <v>114</v>
      </c>
      <c r="R83" s="11"/>
      <c r="S83" s="409" t="s">
        <v>249</v>
      </c>
      <c r="T83" s="1108">
        <f>L103</f>
        <v>0.2</v>
      </c>
      <c r="U83" s="1109">
        <f>M103</f>
        <v>0.2</v>
      </c>
      <c r="V83" s="11"/>
      <c r="Z83" s="169"/>
      <c r="AA83" s="170"/>
      <c r="AI83" s="169"/>
      <c r="AJ83" s="169"/>
      <c r="AK83" s="169"/>
      <c r="AX83" s="11"/>
      <c r="AY83" s="11"/>
      <c r="AZ83" s="11"/>
      <c r="BA83" s="11"/>
      <c r="BB83" s="11"/>
      <c r="BC83" s="11"/>
    </row>
    <row r="84" spans="2:55" ht="15" thickBot="1">
      <c r="B84" s="67"/>
      <c r="C84" s="920"/>
      <c r="D84" s="87"/>
      <c r="E84" s="67"/>
      <c r="F84" s="35"/>
      <c r="G84" s="35"/>
      <c r="H84" s="67"/>
      <c r="I84" s="35"/>
      <c r="J84" s="87"/>
      <c r="K84" s="67"/>
      <c r="L84" s="35"/>
      <c r="M84" s="87"/>
      <c r="O84" s="1110" t="s">
        <v>174</v>
      </c>
      <c r="P84" s="1111">
        <f>L100</f>
        <v>20</v>
      </c>
      <c r="Q84" s="1164">
        <f>M100</f>
        <v>20</v>
      </c>
      <c r="R84" s="11"/>
      <c r="V84" s="11"/>
      <c r="Z84" s="169"/>
      <c r="AA84" s="170"/>
      <c r="AI84" s="169"/>
      <c r="AJ84" s="169"/>
      <c r="AK84" s="169"/>
      <c r="AX84" s="11"/>
      <c r="AY84" s="11"/>
      <c r="AZ84" s="11"/>
      <c r="BA84" s="11"/>
      <c r="BB84" s="11"/>
      <c r="BC84" s="11"/>
    </row>
    <row r="85" spans="2:55" ht="15" thickBot="1">
      <c r="O85" s="1112" t="s">
        <v>292</v>
      </c>
      <c r="P85" s="1105">
        <f>I101</f>
        <v>95.7</v>
      </c>
      <c r="Q85" s="1164">
        <f>J101</f>
        <v>81.400000000000006</v>
      </c>
      <c r="R85" s="11"/>
      <c r="V85" s="11"/>
      <c r="W85" s="1205" t="s">
        <v>446</v>
      </c>
      <c r="X85" s="1206" t="s">
        <v>151</v>
      </c>
      <c r="Y85" s="1207" t="s">
        <v>152</v>
      </c>
      <c r="Z85" s="169"/>
      <c r="AA85" s="170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X85" s="11"/>
      <c r="AY85" s="11"/>
      <c r="AZ85" s="11"/>
      <c r="BA85" s="11"/>
      <c r="BB85" s="11"/>
      <c r="BC85" s="11"/>
    </row>
    <row r="86" spans="2:55" ht="12.75" customHeight="1">
      <c r="B86" s="1592" t="s">
        <v>254</v>
      </c>
      <c r="O86" s="1057" t="s">
        <v>78</v>
      </c>
      <c r="P86" s="1213">
        <f>F93+L91</f>
        <v>315</v>
      </c>
      <c r="Q86" s="1203">
        <f>M91+G93</f>
        <v>315</v>
      </c>
      <c r="R86" s="11"/>
      <c r="S86" s="11"/>
      <c r="T86" s="11"/>
      <c r="U86" s="11"/>
      <c r="V86" s="11"/>
      <c r="W86" s="202" t="s">
        <v>94</v>
      </c>
      <c r="X86" s="703">
        <f>F103</f>
        <v>20</v>
      </c>
      <c r="Y86" s="1173">
        <f>G103</f>
        <v>20</v>
      </c>
      <c r="Z86" s="169"/>
      <c r="AA86" s="361"/>
      <c r="AB86" s="339"/>
      <c r="AC86" s="169"/>
      <c r="AD86" s="355"/>
      <c r="AE86" s="356"/>
      <c r="AF86" s="169"/>
      <c r="AG86" s="155"/>
      <c r="AH86" s="169"/>
      <c r="AI86" s="163"/>
      <c r="AJ86" s="169"/>
      <c r="AK86" s="169"/>
      <c r="AX86" s="11"/>
      <c r="AY86" s="11"/>
      <c r="AZ86" s="11"/>
      <c r="BA86" s="11"/>
      <c r="BB86" s="11"/>
      <c r="BC86" s="11"/>
    </row>
    <row r="87" spans="2:55" ht="13.5" customHeight="1" thickBot="1">
      <c r="B87" s="146"/>
      <c r="C87" s="923"/>
      <c r="D87" s="242"/>
      <c r="K87" s="156"/>
      <c r="O87" s="1052" t="s">
        <v>262</v>
      </c>
      <c r="P87" s="1114">
        <f>I91</f>
        <v>20.68</v>
      </c>
      <c r="Q87" s="1055">
        <f>J91</f>
        <v>20</v>
      </c>
      <c r="R87" s="11"/>
      <c r="S87" s="11"/>
      <c r="T87" s="11"/>
      <c r="U87" s="11"/>
      <c r="V87" s="11"/>
      <c r="W87" s="445" t="s">
        <v>97</v>
      </c>
      <c r="X87" s="1135">
        <f>F91</f>
        <v>18.12</v>
      </c>
      <c r="Y87" s="1173">
        <f>G91</f>
        <v>18.12</v>
      </c>
      <c r="Z87" s="169"/>
      <c r="AA87" s="198"/>
      <c r="AB87" s="169"/>
      <c r="AC87" s="198"/>
      <c r="AD87" s="169"/>
      <c r="AE87" s="198"/>
      <c r="AF87" s="169"/>
      <c r="AG87" s="167"/>
      <c r="AH87" s="169"/>
      <c r="AI87" s="521"/>
      <c r="AJ87" s="169"/>
      <c r="AK87" s="169"/>
      <c r="AX87" s="11"/>
      <c r="AY87" s="11"/>
      <c r="AZ87" s="11"/>
      <c r="BA87" s="11"/>
      <c r="BB87" s="11"/>
      <c r="BC87" s="11"/>
    </row>
    <row r="88" spans="2:55" ht="14.25" customHeight="1" thickBot="1">
      <c r="B88" s="1546" t="s">
        <v>221</v>
      </c>
      <c r="C88" s="190"/>
      <c r="D88" s="508"/>
      <c r="E88" s="1948" t="s">
        <v>370</v>
      </c>
      <c r="F88" s="81"/>
      <c r="G88" s="64"/>
      <c r="H88" s="1533" t="s">
        <v>231</v>
      </c>
      <c r="I88" s="47"/>
      <c r="J88" s="58"/>
      <c r="K88" s="823" t="s">
        <v>237</v>
      </c>
      <c r="L88" s="190"/>
      <c r="M88" s="175"/>
      <c r="O88" s="1057" t="s">
        <v>106</v>
      </c>
      <c r="P88" s="1105">
        <f>F95+F104+I92</f>
        <v>25</v>
      </c>
      <c r="Q88" s="1055">
        <f>G104+J92+G95</f>
        <v>25</v>
      </c>
      <c r="R88" s="11"/>
      <c r="S88" s="11"/>
      <c r="T88" s="384"/>
      <c r="U88" s="11"/>
      <c r="V88" s="11"/>
      <c r="W88" s="445" t="s">
        <v>100</v>
      </c>
      <c r="X88" s="692">
        <f>F92</f>
        <v>14</v>
      </c>
      <c r="Y88" s="1199">
        <f>G92</f>
        <v>14</v>
      </c>
      <c r="Z88" s="169"/>
      <c r="AA88" s="198"/>
      <c r="AB88" s="169"/>
      <c r="AC88" s="198"/>
      <c r="AD88" s="169"/>
      <c r="AE88" s="198"/>
      <c r="AF88" s="169"/>
      <c r="AG88" s="167"/>
      <c r="AH88" s="169"/>
      <c r="AI88" s="163"/>
      <c r="AJ88" s="169"/>
      <c r="AK88" s="169"/>
      <c r="AX88" s="11"/>
      <c r="AY88" s="11"/>
      <c r="AZ88" s="11"/>
      <c r="BA88" s="11"/>
      <c r="BB88" s="11"/>
      <c r="BC88" s="11"/>
    </row>
    <row r="89" spans="2:55" ht="14.25" customHeight="1" thickBot="1">
      <c r="B89" s="70"/>
      <c r="C89" s="921" t="s">
        <v>346</v>
      </c>
      <c r="D89" s="214"/>
      <c r="E89" s="97" t="s">
        <v>371</v>
      </c>
      <c r="F89" s="35"/>
      <c r="G89" s="87"/>
      <c r="H89" s="457" t="s">
        <v>150</v>
      </c>
      <c r="I89" s="113" t="s">
        <v>151</v>
      </c>
      <c r="J89" s="222" t="s">
        <v>152</v>
      </c>
      <c r="K89" s="268" t="s">
        <v>150</v>
      </c>
      <c r="L89" s="261" t="s">
        <v>151</v>
      </c>
      <c r="M89" s="388" t="s">
        <v>152</v>
      </c>
      <c r="O89" s="1115" t="s">
        <v>115</v>
      </c>
      <c r="P89" s="1116">
        <f>I105</f>
        <v>6</v>
      </c>
      <c r="Q89" s="1117">
        <f>J105</f>
        <v>6</v>
      </c>
      <c r="R89" s="35"/>
      <c r="S89" s="35"/>
      <c r="T89" s="35"/>
      <c r="U89" s="35"/>
      <c r="V89" s="35"/>
      <c r="W89" s="1211" t="s">
        <v>449</v>
      </c>
      <c r="X89" s="1212">
        <f>SUM(X86:X88)</f>
        <v>52.120000000000005</v>
      </c>
      <c r="Y89" s="1214">
        <f>SUM(Y86:Y88)</f>
        <v>52.120000000000005</v>
      </c>
      <c r="Z89" s="169"/>
      <c r="AA89" s="169"/>
      <c r="AB89" s="170"/>
      <c r="AC89" s="198"/>
      <c r="AD89" s="169"/>
      <c r="AE89" s="198"/>
      <c r="AF89" s="169"/>
      <c r="AG89" s="167"/>
      <c r="AH89" s="169"/>
      <c r="AI89" s="170"/>
      <c r="AJ89" s="169"/>
      <c r="AK89" s="169"/>
      <c r="AX89" s="11"/>
      <c r="AY89" s="11"/>
      <c r="AZ89" s="11"/>
      <c r="BA89" s="11"/>
      <c r="BB89" s="11"/>
      <c r="BC89" s="11"/>
    </row>
    <row r="90" spans="2:55" ht="12.75" customHeight="1" thickBot="1">
      <c r="B90" s="710" t="s">
        <v>368</v>
      </c>
      <c r="C90" s="807" t="s">
        <v>369</v>
      </c>
      <c r="D90" s="488" t="s">
        <v>764</v>
      </c>
      <c r="E90" s="457" t="s">
        <v>150</v>
      </c>
      <c r="F90" s="113" t="s">
        <v>151</v>
      </c>
      <c r="G90" s="222" t="s">
        <v>152</v>
      </c>
      <c r="H90" s="817" t="s">
        <v>57</v>
      </c>
      <c r="I90" s="208">
        <v>30</v>
      </c>
      <c r="J90" s="224">
        <v>30</v>
      </c>
      <c r="K90" s="115" t="s">
        <v>257</v>
      </c>
      <c r="L90" s="208">
        <v>3</v>
      </c>
      <c r="M90" s="224">
        <v>3</v>
      </c>
      <c r="Z90" s="169"/>
      <c r="AA90" s="163"/>
      <c r="AB90" s="1181"/>
      <c r="AC90" s="198"/>
      <c r="AD90" s="169"/>
      <c r="AE90" s="198"/>
      <c r="AF90" s="1179"/>
      <c r="AG90" s="163"/>
      <c r="AH90" s="169"/>
      <c r="AI90" s="163"/>
      <c r="AJ90" s="169"/>
      <c r="AK90" s="169"/>
      <c r="AX90" s="11"/>
      <c r="AY90" s="11"/>
      <c r="AZ90" s="11"/>
      <c r="BA90" s="11"/>
      <c r="BB90" s="11"/>
      <c r="BC90" s="11"/>
    </row>
    <row r="91" spans="2:55" ht="13.5" customHeight="1">
      <c r="B91" s="420" t="s">
        <v>22</v>
      </c>
      <c r="C91" s="668" t="s">
        <v>237</v>
      </c>
      <c r="D91" s="528">
        <v>200</v>
      </c>
      <c r="E91" s="316" t="s">
        <v>372</v>
      </c>
      <c r="F91" s="473">
        <v>18.12</v>
      </c>
      <c r="G91" s="443">
        <v>18.12</v>
      </c>
      <c r="H91" s="316" t="s">
        <v>262</v>
      </c>
      <c r="I91" s="473">
        <v>20.68</v>
      </c>
      <c r="J91" s="443">
        <v>20</v>
      </c>
      <c r="K91" s="316" t="s">
        <v>78</v>
      </c>
      <c r="L91" s="427">
        <v>200</v>
      </c>
      <c r="M91" s="437">
        <v>200</v>
      </c>
      <c r="Z91" s="169"/>
      <c r="AA91" s="169"/>
      <c r="AB91" s="169"/>
      <c r="AC91" s="198"/>
      <c r="AD91" s="1179"/>
      <c r="AE91" s="198"/>
      <c r="AF91" s="169"/>
      <c r="AG91" s="163"/>
      <c r="AH91" s="169"/>
      <c r="AI91" s="174"/>
      <c r="AJ91" s="169"/>
      <c r="AK91" s="169"/>
      <c r="AX91" s="11"/>
    </row>
    <row r="92" spans="2:55" ht="12.75" customHeight="1">
      <c r="B92" s="514" t="s">
        <v>233</v>
      </c>
      <c r="C92" s="441" t="s">
        <v>231</v>
      </c>
      <c r="D92" s="423">
        <v>60</v>
      </c>
      <c r="E92" s="515" t="s">
        <v>137</v>
      </c>
      <c r="F92" s="1524">
        <v>14</v>
      </c>
      <c r="G92" s="1618">
        <v>14</v>
      </c>
      <c r="H92" s="316" t="s">
        <v>106</v>
      </c>
      <c r="I92" s="473">
        <v>10</v>
      </c>
      <c r="J92" s="443">
        <v>10</v>
      </c>
      <c r="K92" s="430" t="s">
        <v>67</v>
      </c>
      <c r="L92" s="427">
        <v>8</v>
      </c>
      <c r="M92" s="437">
        <v>8</v>
      </c>
      <c r="Z92" s="169"/>
      <c r="AA92" s="169"/>
      <c r="AB92" s="169"/>
      <c r="AC92" s="163"/>
      <c r="AD92" s="169"/>
      <c r="AE92" s="198"/>
      <c r="AF92" s="169"/>
      <c r="AG92" s="163"/>
      <c r="AH92" s="1179"/>
      <c r="AI92" s="163"/>
      <c r="AJ92" s="169"/>
      <c r="AK92" s="169"/>
      <c r="AX92" s="11"/>
    </row>
    <row r="93" spans="2:55" ht="12.75" customHeight="1">
      <c r="B93" s="424" t="s">
        <v>10</v>
      </c>
      <c r="C93" s="409" t="s">
        <v>11</v>
      </c>
      <c r="D93" s="425">
        <v>50</v>
      </c>
      <c r="E93" s="431" t="s">
        <v>104</v>
      </c>
      <c r="F93" s="526">
        <v>115</v>
      </c>
      <c r="G93" s="1947">
        <v>115</v>
      </c>
      <c r="H93" s="111"/>
      <c r="I93" s="54"/>
      <c r="J93" s="1619"/>
      <c r="K93" s="431" t="s">
        <v>105</v>
      </c>
      <c r="L93" s="462">
        <v>10</v>
      </c>
      <c r="M93" s="513">
        <v>10</v>
      </c>
      <c r="Z93" s="169"/>
      <c r="AB93" s="1180"/>
      <c r="AC93" s="198"/>
      <c r="AD93" s="169"/>
      <c r="AE93" s="198"/>
      <c r="AF93" s="169"/>
      <c r="AG93" s="163"/>
      <c r="AH93" s="1179"/>
      <c r="AI93" s="167"/>
      <c r="AJ93" s="169"/>
      <c r="AK93" s="169"/>
      <c r="AX93" s="11"/>
    </row>
    <row r="94" spans="2:55" ht="14.25" customHeight="1">
      <c r="B94" s="424" t="s">
        <v>10</v>
      </c>
      <c r="C94" s="409" t="s">
        <v>15</v>
      </c>
      <c r="D94" s="425">
        <v>30</v>
      </c>
      <c r="E94" s="430" t="s">
        <v>67</v>
      </c>
      <c r="F94" s="473">
        <v>4.4000000000000004</v>
      </c>
      <c r="G94" s="443">
        <v>4.4000000000000004</v>
      </c>
      <c r="K94" s="893"/>
      <c r="L94" s="314"/>
      <c r="M94" s="277"/>
      <c r="O94" s="1303" t="s">
        <v>223</v>
      </c>
      <c r="Z94" s="169"/>
      <c r="AB94" s="1182"/>
      <c r="AC94" s="198"/>
      <c r="AD94" s="169"/>
      <c r="AE94" s="198"/>
      <c r="AF94" s="169"/>
      <c r="AG94" s="163"/>
      <c r="AH94" s="1179"/>
      <c r="AI94" s="170"/>
      <c r="AJ94" s="169"/>
      <c r="AK94" s="169"/>
      <c r="AX94" s="11"/>
    </row>
    <row r="95" spans="2:55" ht="13.5" customHeight="1" thickBot="1">
      <c r="B95" s="761"/>
      <c r="C95" s="801"/>
      <c r="D95" s="84"/>
      <c r="E95" s="316" t="s">
        <v>106</v>
      </c>
      <c r="F95" s="473">
        <v>10</v>
      </c>
      <c r="G95" s="443">
        <v>10</v>
      </c>
      <c r="H95" s="1620"/>
      <c r="I95" s="149"/>
      <c r="J95" s="1621"/>
      <c r="K95" s="73"/>
      <c r="L95" s="11"/>
      <c r="M95" s="84"/>
      <c r="Z95" s="169"/>
      <c r="AA95" s="354"/>
      <c r="AB95" s="169"/>
      <c r="AC95" s="350"/>
      <c r="AD95" s="169"/>
      <c r="AE95" s="198"/>
      <c r="AF95" s="1179"/>
      <c r="AG95" s="163"/>
      <c r="AH95" s="169"/>
      <c r="AI95" s="163"/>
      <c r="AJ95" s="169"/>
      <c r="AK95" s="169"/>
      <c r="AL95" s="11"/>
      <c r="AM95" s="11"/>
      <c r="AN95" s="11"/>
      <c r="AO95" s="11"/>
      <c r="AP95" s="11"/>
      <c r="AQ95" s="11"/>
      <c r="AR95" s="11"/>
      <c r="AS95" s="11"/>
      <c r="AX95" s="11"/>
    </row>
    <row r="96" spans="2:55" ht="12.75" customHeight="1" thickBot="1">
      <c r="B96" s="761"/>
      <c r="C96" s="801"/>
      <c r="D96" s="84"/>
      <c r="E96" s="431" t="s">
        <v>105</v>
      </c>
      <c r="F96" s="434">
        <v>52</v>
      </c>
      <c r="G96" s="439"/>
      <c r="H96" s="815"/>
      <c r="I96" s="15"/>
      <c r="J96" s="1622"/>
      <c r="K96" s="73"/>
      <c r="L96" s="11"/>
      <c r="M96" s="84"/>
      <c r="O96" s="45"/>
      <c r="P96" s="1046"/>
      <c r="Q96" s="1046"/>
      <c r="R96" s="456"/>
      <c r="S96" s="47"/>
      <c r="T96" s="47"/>
      <c r="U96" s="47"/>
      <c r="V96" s="47"/>
      <c r="W96" s="47"/>
      <c r="X96" s="47"/>
      <c r="Y96" s="58"/>
      <c r="Z96" s="169"/>
      <c r="AA96" s="339"/>
      <c r="AB96" s="169"/>
      <c r="AC96" s="198"/>
      <c r="AD96" s="1179"/>
      <c r="AE96" s="198"/>
      <c r="AF96" s="1179"/>
      <c r="AG96" s="163"/>
      <c r="AH96" s="1179"/>
      <c r="AI96" s="170"/>
      <c r="AJ96" s="169"/>
      <c r="AK96" s="169"/>
      <c r="AL96" s="11"/>
      <c r="AM96" s="11"/>
      <c r="AN96" s="11"/>
      <c r="AO96" s="11"/>
      <c r="AP96" s="11"/>
      <c r="AQ96" s="11"/>
      <c r="AR96" s="11"/>
      <c r="AS96" s="11"/>
      <c r="AX96" s="11"/>
    </row>
    <row r="97" spans="2:50" ht="12" customHeight="1" thickBot="1">
      <c r="B97" s="761"/>
      <c r="C97" s="801"/>
      <c r="D97" s="84"/>
      <c r="E97" s="318" t="s">
        <v>71</v>
      </c>
      <c r="F97" s="344">
        <v>0.6</v>
      </c>
      <c r="G97" s="506">
        <v>0.6</v>
      </c>
      <c r="H97" s="1623"/>
      <c r="I97" s="1624"/>
      <c r="J97" s="876"/>
      <c r="K97" s="67"/>
      <c r="L97" s="35"/>
      <c r="M97" s="87"/>
      <c r="O97" s="1047" t="s">
        <v>150</v>
      </c>
      <c r="P97" s="1074" t="s">
        <v>151</v>
      </c>
      <c r="Q97" s="1075" t="s">
        <v>152</v>
      </c>
      <c r="R97" s="81"/>
      <c r="S97" s="1050" t="s">
        <v>150</v>
      </c>
      <c r="T97" s="1050" t="s">
        <v>151</v>
      </c>
      <c r="U97" s="1051" t="s">
        <v>152</v>
      </c>
      <c r="V97" s="81"/>
      <c r="W97" s="1050" t="s">
        <v>150</v>
      </c>
      <c r="X97" s="1050" t="s">
        <v>151</v>
      </c>
      <c r="Y97" s="1051" t="s">
        <v>152</v>
      </c>
      <c r="Z97" s="169"/>
      <c r="AA97" s="167"/>
      <c r="AB97" s="1183"/>
      <c r="AC97" s="347"/>
      <c r="AD97" s="169"/>
      <c r="AE97" s="198"/>
      <c r="AF97" s="169"/>
      <c r="AG97" s="163"/>
      <c r="AH97" s="169"/>
      <c r="AI97" s="163"/>
      <c r="AJ97" s="169"/>
      <c r="AK97" s="169"/>
      <c r="AL97" s="11"/>
      <c r="AM97" s="11"/>
      <c r="AN97" s="11"/>
      <c r="AO97" s="11"/>
      <c r="AP97" s="11"/>
      <c r="AQ97" s="11"/>
      <c r="AR97" s="11"/>
      <c r="AS97" s="11"/>
      <c r="AX97" s="11"/>
    </row>
    <row r="98" spans="2:50" ht="15" thickBot="1">
      <c r="B98" s="760"/>
      <c r="C98" s="750" t="s">
        <v>234</v>
      </c>
      <c r="D98" s="64"/>
      <c r="E98" s="741" t="s">
        <v>236</v>
      </c>
      <c r="F98" s="169"/>
      <c r="G98" s="164"/>
      <c r="H98" s="454" t="s">
        <v>287</v>
      </c>
      <c r="I98" s="98"/>
      <c r="J98" s="509"/>
      <c r="K98" s="522" t="s">
        <v>288</v>
      </c>
      <c r="L98" s="233"/>
      <c r="M98" s="393"/>
      <c r="O98" s="1052" t="s">
        <v>247</v>
      </c>
      <c r="P98" s="1053">
        <f>D123+D133</f>
        <v>70</v>
      </c>
      <c r="Q98" s="1164">
        <f>D133+D123</f>
        <v>70</v>
      </c>
      <c r="R98" s="11"/>
      <c r="S98" s="915" t="s">
        <v>87</v>
      </c>
      <c r="T98" s="1053">
        <f>L129</f>
        <v>5</v>
      </c>
      <c r="U98" s="1055">
        <f>M129</f>
        <v>5</v>
      </c>
      <c r="V98" s="11"/>
      <c r="W98" s="1564" t="s">
        <v>428</v>
      </c>
      <c r="X98" s="158"/>
      <c r="Y98" s="161"/>
      <c r="Z98" s="169"/>
      <c r="AA98" s="167"/>
      <c r="AB98" s="1184"/>
      <c r="AC98" s="198"/>
      <c r="AD98" s="1179"/>
      <c r="AE98" s="198"/>
      <c r="AF98" s="1179"/>
      <c r="AG98" s="201"/>
      <c r="AH98" s="1179"/>
      <c r="AI98" s="170"/>
      <c r="AJ98" s="169"/>
      <c r="AK98" s="169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2:50" ht="15" customHeight="1" thickBot="1">
      <c r="B99" s="422" t="s">
        <v>197</v>
      </c>
      <c r="C99" s="409" t="s">
        <v>201</v>
      </c>
      <c r="D99" s="832">
        <v>250</v>
      </c>
      <c r="E99" s="284" t="s">
        <v>150</v>
      </c>
      <c r="F99" s="261" t="s">
        <v>151</v>
      </c>
      <c r="G99" s="262" t="s">
        <v>152</v>
      </c>
      <c r="H99" s="510" t="s">
        <v>289</v>
      </c>
      <c r="I99" s="35"/>
      <c r="J99" s="87"/>
      <c r="K99" s="263" t="s">
        <v>150</v>
      </c>
      <c r="L99" s="264" t="s">
        <v>151</v>
      </c>
      <c r="M99" s="265" t="s">
        <v>152</v>
      </c>
      <c r="O99" s="1057" t="s">
        <v>246</v>
      </c>
      <c r="P99" s="1058">
        <f>I126+D132+D122</f>
        <v>98</v>
      </c>
      <c r="Q99" s="1172">
        <f>J126+D132+D122</f>
        <v>98</v>
      </c>
      <c r="R99" s="11"/>
      <c r="S99" s="915" t="s">
        <v>106</v>
      </c>
      <c r="T99" s="1053">
        <f>F131+I129+I120+I136</f>
        <v>16</v>
      </c>
      <c r="U99" s="1055">
        <f>G131+J129+J136+J120</f>
        <v>16</v>
      </c>
      <c r="V99" s="11"/>
      <c r="W99" s="585" t="s">
        <v>135</v>
      </c>
      <c r="X99" s="1058">
        <f>F130+L136+L130</f>
        <v>25.75</v>
      </c>
      <c r="Y99" s="1174">
        <f>G130+M130+M136</f>
        <v>25.75</v>
      </c>
      <c r="Z99" s="169"/>
      <c r="AA99" s="170"/>
      <c r="AB99" s="169"/>
      <c r="AC99" s="198"/>
      <c r="AD99" s="1179"/>
      <c r="AE99" s="198"/>
      <c r="AF99" s="169"/>
      <c r="AG99" s="169"/>
      <c r="AH99" s="169"/>
      <c r="AI99" s="174"/>
      <c r="AJ99" s="169"/>
      <c r="AK99" s="169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2:50" ht="13.5" customHeight="1" thickBot="1">
      <c r="B100" s="424" t="s">
        <v>290</v>
      </c>
      <c r="C100" s="409" t="s">
        <v>291</v>
      </c>
      <c r="D100" s="488" t="s">
        <v>642</v>
      </c>
      <c r="E100" s="117" t="s">
        <v>127</v>
      </c>
      <c r="F100" s="205">
        <v>66.75</v>
      </c>
      <c r="G100" s="458">
        <v>50</v>
      </c>
      <c r="H100" s="457" t="s">
        <v>150</v>
      </c>
      <c r="I100" s="113" t="s">
        <v>151</v>
      </c>
      <c r="J100" s="511" t="s">
        <v>152</v>
      </c>
      <c r="K100" s="596" t="s">
        <v>174</v>
      </c>
      <c r="L100" s="564">
        <v>20</v>
      </c>
      <c r="M100" s="765">
        <v>20</v>
      </c>
      <c r="O100" s="1057" t="s">
        <v>102</v>
      </c>
      <c r="P100" s="1058">
        <f>L128</f>
        <v>1.5</v>
      </c>
      <c r="Q100" s="1164">
        <f>M128</f>
        <v>1.5</v>
      </c>
      <c r="R100" s="11"/>
      <c r="S100" s="406" t="s">
        <v>115</v>
      </c>
      <c r="T100" s="1058">
        <f>L125+L137</f>
        <v>13</v>
      </c>
      <c r="U100" s="1055">
        <f>M125+M137</f>
        <v>13</v>
      </c>
      <c r="V100" s="11"/>
      <c r="W100" s="1061" t="s">
        <v>431</v>
      </c>
      <c r="X100" s="1058">
        <f>F126</f>
        <v>62.5</v>
      </c>
      <c r="Y100" s="1176">
        <f>G126</f>
        <v>50</v>
      </c>
      <c r="Z100" s="169"/>
      <c r="AA100" s="170"/>
      <c r="AB100" s="1183"/>
      <c r="AC100" s="198"/>
      <c r="AD100" s="1179"/>
      <c r="AE100" s="198"/>
      <c r="AF100" s="169"/>
      <c r="AG100" s="169"/>
      <c r="AH100" s="169"/>
      <c r="AI100" s="163"/>
      <c r="AJ100" s="169"/>
      <c r="AK100" s="169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2:50" ht="15.75" customHeight="1">
      <c r="B101" s="424" t="s">
        <v>293</v>
      </c>
      <c r="C101" s="409" t="s">
        <v>288</v>
      </c>
      <c r="D101" s="425">
        <v>200</v>
      </c>
      <c r="E101" s="430" t="s">
        <v>129</v>
      </c>
      <c r="F101" s="427">
        <v>12.5</v>
      </c>
      <c r="G101" s="442">
        <v>10</v>
      </c>
      <c r="H101" s="117" t="s">
        <v>292</v>
      </c>
      <c r="I101" s="480">
        <v>95.7</v>
      </c>
      <c r="J101" s="534">
        <v>81.400000000000006</v>
      </c>
      <c r="K101" s="430" t="s">
        <v>566</v>
      </c>
      <c r="L101" s="427">
        <v>14.8</v>
      </c>
      <c r="M101" s="428">
        <v>14</v>
      </c>
      <c r="O101" s="1057" t="s">
        <v>645</v>
      </c>
      <c r="P101" s="1058">
        <f>I135</f>
        <v>30</v>
      </c>
      <c r="Q101" s="1164">
        <f>J135</f>
        <v>30</v>
      </c>
      <c r="R101" s="11"/>
      <c r="S101" s="1062" t="s">
        <v>430</v>
      </c>
      <c r="T101" s="1215">
        <f>U101/1000/0.04</f>
        <v>9.2499999999999999E-2</v>
      </c>
      <c r="U101" s="1060">
        <f>J130</f>
        <v>3.7</v>
      </c>
      <c r="V101" s="11"/>
      <c r="W101" s="1061" t="s">
        <v>112</v>
      </c>
      <c r="X101" s="1058">
        <f>F129+I128+L135</f>
        <v>41.555</v>
      </c>
      <c r="Y101" s="1174">
        <f>G129+J128+M135</f>
        <v>34.880000000000003</v>
      </c>
      <c r="Z101" s="169"/>
      <c r="AA101" s="167"/>
      <c r="AB101" s="1179"/>
      <c r="AC101" s="198"/>
      <c r="AD101" s="169"/>
      <c r="AE101" s="198"/>
      <c r="AF101" s="169"/>
      <c r="AG101" s="169"/>
      <c r="AH101" s="169"/>
      <c r="AI101" s="163"/>
      <c r="AJ101" s="169"/>
      <c r="AK101" s="169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2:50" ht="12.75" customHeight="1">
      <c r="B102" s="424" t="s">
        <v>10</v>
      </c>
      <c r="C102" s="409" t="s">
        <v>11</v>
      </c>
      <c r="D102" s="423">
        <v>50</v>
      </c>
      <c r="E102" s="430" t="s">
        <v>131</v>
      </c>
      <c r="F102" s="427">
        <v>12</v>
      </c>
      <c r="G102" s="442">
        <v>10</v>
      </c>
      <c r="H102" s="430" t="s">
        <v>61</v>
      </c>
      <c r="I102" s="512">
        <v>133.34</v>
      </c>
      <c r="J102" s="736">
        <v>100</v>
      </c>
      <c r="K102" s="430" t="s">
        <v>67</v>
      </c>
      <c r="L102" s="427">
        <v>10</v>
      </c>
      <c r="M102" s="428">
        <v>10</v>
      </c>
      <c r="O102" s="1057" t="s">
        <v>176</v>
      </c>
      <c r="P102" s="1058">
        <f>F119</f>
        <v>20</v>
      </c>
      <c r="Q102" s="1164">
        <f>G119</f>
        <v>20</v>
      </c>
      <c r="R102" s="11"/>
      <c r="S102" s="406" t="s">
        <v>67</v>
      </c>
      <c r="T102" s="1058">
        <f>F121+L121+L138</f>
        <v>12.27</v>
      </c>
      <c r="U102" s="1060">
        <f>M138+G121+M121</f>
        <v>12.27</v>
      </c>
      <c r="V102" s="11"/>
      <c r="W102" s="1061" t="s">
        <v>88</v>
      </c>
      <c r="X102" s="1058">
        <f>F128</f>
        <v>12.5</v>
      </c>
      <c r="Y102" s="1174">
        <f>G128</f>
        <v>10</v>
      </c>
      <c r="Z102" s="169"/>
      <c r="AA102" s="170"/>
      <c r="AB102" s="1183"/>
      <c r="AC102" s="169"/>
      <c r="AD102" s="169"/>
      <c r="AE102" s="198"/>
      <c r="AF102" s="169"/>
      <c r="AG102" s="169"/>
      <c r="AH102" s="169"/>
      <c r="AI102" s="163"/>
      <c r="AJ102" s="169"/>
      <c r="AK102" s="169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2:50" ht="12.75" customHeight="1">
      <c r="B103" s="424" t="s">
        <v>10</v>
      </c>
      <c r="C103" s="409" t="s">
        <v>15</v>
      </c>
      <c r="D103" s="425">
        <v>30</v>
      </c>
      <c r="E103" s="430" t="s">
        <v>203</v>
      </c>
      <c r="F103" s="427">
        <v>20</v>
      </c>
      <c r="G103" s="437">
        <v>20</v>
      </c>
      <c r="H103" s="429" t="s">
        <v>91</v>
      </c>
      <c r="I103" s="438">
        <v>12</v>
      </c>
      <c r="J103" s="513">
        <v>10</v>
      </c>
      <c r="K103" s="430" t="s">
        <v>116</v>
      </c>
      <c r="L103" s="427">
        <v>0.2</v>
      </c>
      <c r="M103" s="428">
        <v>0.2</v>
      </c>
      <c r="O103" s="430" t="s">
        <v>61</v>
      </c>
      <c r="P103" s="1078">
        <f>F127</f>
        <v>40</v>
      </c>
      <c r="Q103" s="1203">
        <f>G127</f>
        <v>30</v>
      </c>
      <c r="R103" s="11"/>
      <c r="S103" s="409" t="s">
        <v>68</v>
      </c>
      <c r="T103" s="1058">
        <f>D121</f>
        <v>15</v>
      </c>
      <c r="U103" s="1055">
        <f>D121</f>
        <v>15</v>
      </c>
      <c r="V103" s="11"/>
      <c r="W103" s="1061" t="s">
        <v>96</v>
      </c>
      <c r="X103" s="1058">
        <f>L134</f>
        <v>81.349999999999994</v>
      </c>
      <c r="Y103" s="1218">
        <f>M134</f>
        <v>63.75</v>
      </c>
      <c r="Z103" s="169"/>
      <c r="AA103" s="170"/>
      <c r="AB103" s="169"/>
      <c r="AC103" s="169"/>
      <c r="AD103" s="169"/>
      <c r="AE103" s="163"/>
      <c r="AF103" s="169"/>
      <c r="AG103" s="169"/>
      <c r="AH103" s="169"/>
      <c r="AI103" s="163"/>
      <c r="AJ103" s="169"/>
      <c r="AK103" s="169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2:50" ht="14.25" customHeight="1">
      <c r="B104" s="479" t="s">
        <v>13</v>
      </c>
      <c r="C104" s="409" t="s">
        <v>560</v>
      </c>
      <c r="D104" s="425">
        <v>100</v>
      </c>
      <c r="E104" s="430" t="s">
        <v>106</v>
      </c>
      <c r="F104" s="473">
        <v>5</v>
      </c>
      <c r="G104" s="442">
        <v>5</v>
      </c>
      <c r="H104" s="430" t="s">
        <v>113</v>
      </c>
      <c r="I104" s="467">
        <v>6</v>
      </c>
      <c r="J104" s="428">
        <v>6</v>
      </c>
      <c r="K104" s="431" t="s">
        <v>256</v>
      </c>
      <c r="L104" s="462">
        <v>10</v>
      </c>
      <c r="M104" s="513">
        <v>10</v>
      </c>
      <c r="O104" s="1052" t="s">
        <v>248</v>
      </c>
      <c r="P104" s="1295">
        <f>X104</f>
        <v>223.655</v>
      </c>
      <c r="Q104" s="1186">
        <f>Y104</f>
        <v>184.38</v>
      </c>
      <c r="R104" s="11"/>
      <c r="S104" s="406" t="s">
        <v>69</v>
      </c>
      <c r="T104" s="1058">
        <f>L119</f>
        <v>1</v>
      </c>
      <c r="U104" s="1055">
        <f>M119</f>
        <v>1</v>
      </c>
      <c r="V104" s="11"/>
      <c r="W104" s="1070" t="s">
        <v>433</v>
      </c>
      <c r="X104" s="1071">
        <f>SUM(X99:X103)</f>
        <v>223.655</v>
      </c>
      <c r="Y104" s="1118">
        <f>SUM(Y99:Y103)</f>
        <v>184.38</v>
      </c>
      <c r="Z104" s="169"/>
      <c r="AA104" s="170"/>
      <c r="AB104" s="169"/>
      <c r="AC104" s="169"/>
      <c r="AD104" s="169"/>
      <c r="AE104" s="163"/>
      <c r="AF104" s="1179"/>
      <c r="AG104" s="163"/>
      <c r="AH104" s="163"/>
      <c r="AI104" s="167"/>
      <c r="AJ104" s="169"/>
      <c r="AK104" s="169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2:50" ht="15" customHeight="1">
      <c r="B105" s="761"/>
      <c r="C105" s="919"/>
      <c r="D105" s="84"/>
      <c r="E105" s="466" t="s">
        <v>108</v>
      </c>
      <c r="F105" s="427">
        <v>1</v>
      </c>
      <c r="G105" s="442">
        <v>1</v>
      </c>
      <c r="H105" s="430" t="s">
        <v>115</v>
      </c>
      <c r="I105" s="427">
        <v>6</v>
      </c>
      <c r="J105" s="437">
        <v>6</v>
      </c>
      <c r="K105" s="430" t="s">
        <v>105</v>
      </c>
      <c r="L105" s="427">
        <v>220</v>
      </c>
      <c r="M105" s="428">
        <v>220</v>
      </c>
      <c r="O105" s="1110" t="s">
        <v>259</v>
      </c>
      <c r="P105" s="1079">
        <f>D124</f>
        <v>80</v>
      </c>
      <c r="Q105" s="1164">
        <f>D124</f>
        <v>80</v>
      </c>
      <c r="R105" s="11"/>
      <c r="S105" s="406" t="s">
        <v>71</v>
      </c>
      <c r="T105" s="1058">
        <f>F132+I138+L131+I119+I132</f>
        <v>3.5</v>
      </c>
      <c r="U105" s="1055">
        <f>G132+J138+M131+J119+J132</f>
        <v>3.5</v>
      </c>
      <c r="V105" s="11"/>
      <c r="W105" s="11"/>
      <c r="X105" s="11"/>
      <c r="Y105" s="84"/>
      <c r="Z105" s="169"/>
      <c r="AA105" s="170"/>
      <c r="AB105" s="169"/>
      <c r="AC105" s="169"/>
      <c r="AD105" s="169"/>
      <c r="AE105" s="169"/>
      <c r="AF105" s="169"/>
      <c r="AG105" s="169"/>
      <c r="AH105" s="169"/>
      <c r="AI105" s="169"/>
      <c r="AJ105" s="169"/>
      <c r="AK105" s="169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2:50" ht="14.25" customHeight="1">
      <c r="B106" s="761"/>
      <c r="C106" s="919"/>
      <c r="D106" s="84"/>
      <c r="E106" s="466" t="s">
        <v>109</v>
      </c>
      <c r="F106" s="427">
        <v>0.01</v>
      </c>
      <c r="G106" s="442">
        <v>0.01</v>
      </c>
      <c r="H106" s="515" t="s">
        <v>294</v>
      </c>
      <c r="I106" s="464">
        <v>8.0000000000000002E-3</v>
      </c>
      <c r="J106" s="465">
        <v>8.0000000000000002E-3</v>
      </c>
      <c r="K106" s="1616"/>
      <c r="L106" s="57"/>
      <c r="M106" s="84"/>
      <c r="O106" s="1057" t="s">
        <v>432</v>
      </c>
      <c r="P106" s="1058">
        <f>D131</f>
        <v>200</v>
      </c>
      <c r="Q106" s="1164">
        <f>D131</f>
        <v>200</v>
      </c>
      <c r="R106" s="11"/>
      <c r="S106" s="406" t="s">
        <v>435</v>
      </c>
      <c r="T106" s="1058">
        <f>F133+L132</f>
        <v>1.04E-2</v>
      </c>
      <c r="U106" s="1055">
        <f>G133+M132</f>
        <v>1.04E-2</v>
      </c>
      <c r="V106" s="11"/>
      <c r="W106" s="298"/>
      <c r="X106" s="298"/>
      <c r="Y106" s="1219"/>
      <c r="Z106" s="169"/>
      <c r="AA106" s="170"/>
      <c r="AI106" s="180"/>
      <c r="AJ106" s="169"/>
      <c r="AK106" s="169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2:50" ht="15" customHeight="1" thickBot="1">
      <c r="B107" s="67"/>
      <c r="C107" s="920"/>
      <c r="D107" s="87"/>
      <c r="E107" s="481" t="s">
        <v>105</v>
      </c>
      <c r="F107" s="946">
        <v>175</v>
      </c>
      <c r="G107" s="1571"/>
      <c r="H107" s="318" t="s">
        <v>71</v>
      </c>
      <c r="I107" s="344">
        <v>0.53</v>
      </c>
      <c r="J107" s="506">
        <v>0.53</v>
      </c>
      <c r="K107" s="811"/>
      <c r="L107" s="1617"/>
      <c r="M107" s="436"/>
      <c r="O107" s="1083" t="s">
        <v>357</v>
      </c>
      <c r="P107" s="1079">
        <f>I125</f>
        <v>132.38</v>
      </c>
      <c r="Q107" s="1175">
        <f>J125</f>
        <v>74.209999999999994</v>
      </c>
      <c r="R107" s="35"/>
      <c r="S107" s="323" t="s">
        <v>140</v>
      </c>
      <c r="T107" s="1605">
        <f>I131</f>
        <v>10</v>
      </c>
      <c r="U107" s="1222">
        <f>J131</f>
        <v>10</v>
      </c>
      <c r="V107" s="35"/>
      <c r="W107" s="387"/>
      <c r="X107" s="1223"/>
      <c r="Y107" s="1224"/>
      <c r="Z107" s="169"/>
      <c r="AA107" s="170"/>
      <c r="AI107" s="201"/>
      <c r="AJ107" s="169"/>
      <c r="AK107" s="169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2:50" ht="15" thickBot="1">
      <c r="O108" s="1115" t="s">
        <v>78</v>
      </c>
      <c r="P108" s="1221">
        <f>F120+I127</f>
        <v>172.15</v>
      </c>
      <c r="Q108" s="1222">
        <f>J127+G120</f>
        <v>172.15</v>
      </c>
      <c r="R108" s="11"/>
      <c r="S108" s="11"/>
      <c r="T108" s="11"/>
      <c r="U108" s="11"/>
      <c r="V108" s="11"/>
      <c r="W108" s="169"/>
      <c r="X108" s="1216"/>
      <c r="Y108" s="1179"/>
      <c r="Z108" s="169"/>
      <c r="AA108" s="170"/>
      <c r="AI108" s="212"/>
      <c r="AJ108" s="169"/>
      <c r="AK108" s="169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2:50" ht="14.25" customHeight="1">
      <c r="R109" s="11"/>
      <c r="S109" s="11"/>
      <c r="T109" s="11"/>
      <c r="U109" s="11"/>
      <c r="V109" s="11"/>
      <c r="W109" s="11"/>
      <c r="X109" s="11"/>
      <c r="Y109" s="11"/>
      <c r="Z109" s="169"/>
      <c r="AA109" s="170"/>
      <c r="AI109" s="169"/>
      <c r="AJ109" s="169"/>
      <c r="AK109" s="169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2:50" ht="12.75" customHeight="1">
      <c r="E110" s="57"/>
      <c r="F110" s="54"/>
      <c r="G110" s="234"/>
      <c r="K110" s="57"/>
      <c r="L110" s="1000"/>
      <c r="M110" s="1001"/>
      <c r="R110" s="11"/>
      <c r="S110" s="11"/>
      <c r="T110" s="11"/>
      <c r="U110" s="11"/>
      <c r="V110" s="11"/>
      <c r="W110" s="11"/>
      <c r="X110" s="11"/>
      <c r="Y110" s="11"/>
      <c r="Z110" s="169"/>
      <c r="AA110" s="170"/>
      <c r="AI110" s="169"/>
      <c r="AJ110" s="169"/>
      <c r="AK110" s="169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</row>
    <row r="111" spans="2:50" ht="11.25" customHeight="1">
      <c r="B111" s="167"/>
      <c r="C111" s="168"/>
      <c r="D111" s="11"/>
      <c r="Z111" s="169"/>
      <c r="AI111" s="169"/>
      <c r="AJ111" s="169"/>
      <c r="AK111" s="169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</row>
    <row r="112" spans="2:50" ht="15" customHeight="1">
      <c r="B112" s="167"/>
      <c r="C112" s="168"/>
      <c r="D112" s="11"/>
      <c r="N112" s="11"/>
      <c r="Z112" s="257"/>
      <c r="AI112" s="169"/>
      <c r="AJ112" s="169"/>
      <c r="AK112" s="169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</row>
    <row r="113" spans="2:49" ht="13.5" customHeight="1">
      <c r="B113" s="11"/>
      <c r="C113" s="179"/>
      <c r="D113" s="11"/>
      <c r="N113" s="169"/>
      <c r="Z113" s="257"/>
      <c r="AI113" s="169"/>
      <c r="AJ113" s="169"/>
      <c r="AK113" s="169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</row>
    <row r="114" spans="2:49" ht="12.75" customHeight="1">
      <c r="N114" s="337"/>
      <c r="Z114" s="257"/>
      <c r="AA114" s="966"/>
      <c r="AB114" s="169"/>
      <c r="AC114" s="169"/>
      <c r="AD114" s="169"/>
      <c r="AE114" s="169"/>
      <c r="AF114" s="169"/>
      <c r="AG114" s="169"/>
      <c r="AH114" s="169"/>
      <c r="AI114" s="169"/>
      <c r="AJ114" s="169"/>
      <c r="AK114" s="169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</row>
    <row r="115" spans="2:49" ht="14.25" customHeight="1">
      <c r="B115" s="1"/>
      <c r="C115" s="197"/>
      <c r="F115" s="210" t="s">
        <v>254</v>
      </c>
      <c r="J115" s="156" t="s">
        <v>352</v>
      </c>
      <c r="L115" s="2"/>
      <c r="N115" s="206"/>
      <c r="R115" s="210" t="s">
        <v>444</v>
      </c>
      <c r="T115" s="2"/>
      <c r="U115" s="2" t="s">
        <v>422</v>
      </c>
      <c r="V115" s="1042"/>
      <c r="W115" s="12"/>
      <c r="Z115" s="169"/>
      <c r="AA115" s="339"/>
      <c r="AB115" s="339"/>
      <c r="AC115" s="169"/>
      <c r="AD115" s="355"/>
      <c r="AE115" s="356"/>
      <c r="AF115" s="169"/>
      <c r="AG115" s="155"/>
      <c r="AH115" s="169"/>
      <c r="AI115" s="169"/>
      <c r="AJ115" s="169"/>
      <c r="AK115" s="169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</row>
    <row r="116" spans="2:49" ht="16.5" customHeight="1" thickBot="1">
      <c r="B116" s="2" t="s">
        <v>406</v>
      </c>
      <c r="C116" s="197"/>
      <c r="K116" s="156" t="s">
        <v>286</v>
      </c>
      <c r="N116" s="206"/>
      <c r="O116" s="641" t="s">
        <v>406</v>
      </c>
      <c r="U116" s="74"/>
      <c r="V116" s="156"/>
      <c r="W116" s="91"/>
      <c r="Z116" s="169"/>
      <c r="AA116" s="174"/>
      <c r="AB116" s="169"/>
      <c r="AC116" s="198"/>
      <c r="AD116" s="169"/>
      <c r="AE116" s="198"/>
      <c r="AF116" s="169"/>
      <c r="AG116" s="167"/>
      <c r="AH116" s="169"/>
      <c r="AI116" s="169"/>
      <c r="AJ116" s="169"/>
      <c r="AK116" s="169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</row>
    <row r="117" spans="2:49" ht="14.25" customHeight="1" thickBot="1">
      <c r="B117" s="1612" t="s">
        <v>223</v>
      </c>
      <c r="C117" s="793"/>
      <c r="D117" s="523"/>
      <c r="E117" s="758" t="s">
        <v>376</v>
      </c>
      <c r="F117" s="47"/>
      <c r="G117" s="58"/>
      <c r="H117" s="47"/>
      <c r="I117" s="47"/>
      <c r="J117" s="58"/>
      <c r="K117" s="189" t="s">
        <v>222</v>
      </c>
      <c r="L117" s="190"/>
      <c r="M117" s="175"/>
      <c r="N117" s="206"/>
      <c r="O117" s="156"/>
      <c r="Q117" s="1043" t="s">
        <v>423</v>
      </c>
      <c r="T117" s="241"/>
      <c r="U117" s="210" t="s">
        <v>424</v>
      </c>
      <c r="W117" s="156" t="s">
        <v>425</v>
      </c>
      <c r="Y117" s="93">
        <v>0.5</v>
      </c>
      <c r="Z117" s="169"/>
      <c r="AA117" s="174"/>
      <c r="AB117" s="169"/>
      <c r="AC117" s="198"/>
      <c r="AD117" s="169"/>
      <c r="AE117" s="198"/>
      <c r="AF117" s="169"/>
      <c r="AG117" s="167"/>
      <c r="AH117" s="169"/>
      <c r="AI117" s="169"/>
      <c r="AJ117" s="169"/>
      <c r="AK117" s="169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</row>
    <row r="118" spans="2:49" ht="15.75" customHeight="1" thickBot="1">
      <c r="B118" s="412"/>
      <c r="C118" s="750" t="s">
        <v>346</v>
      </c>
      <c r="D118" s="386"/>
      <c r="E118" s="478" t="s">
        <v>150</v>
      </c>
      <c r="F118" s="113" t="s">
        <v>151</v>
      </c>
      <c r="G118" s="511" t="s">
        <v>152</v>
      </c>
      <c r="H118" s="538" t="s">
        <v>150</v>
      </c>
      <c r="I118" s="113" t="s">
        <v>151</v>
      </c>
      <c r="J118" s="511" t="s">
        <v>152</v>
      </c>
      <c r="K118" s="457" t="s">
        <v>150</v>
      </c>
      <c r="L118" s="113" t="s">
        <v>151</v>
      </c>
      <c r="M118" s="222" t="s">
        <v>152</v>
      </c>
      <c r="N118" s="540"/>
      <c r="O118" s="156" t="s">
        <v>352</v>
      </c>
      <c r="Z118" s="366"/>
      <c r="AA118" s="357"/>
      <c r="AB118" s="170"/>
      <c r="AC118" s="198"/>
      <c r="AD118" s="169"/>
      <c r="AE118" s="198"/>
      <c r="AF118" s="169"/>
      <c r="AG118" s="167"/>
      <c r="AH118" s="169"/>
      <c r="AI118" s="163"/>
      <c r="AJ118" s="169"/>
      <c r="AK118" s="169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</row>
    <row r="119" spans="2:49" ht="15" customHeight="1">
      <c r="B119" s="424" t="s">
        <v>374</v>
      </c>
      <c r="C119" s="487" t="s">
        <v>375</v>
      </c>
      <c r="D119" s="488">
        <v>250</v>
      </c>
      <c r="E119" s="117" t="s">
        <v>85</v>
      </c>
      <c r="F119" s="205">
        <v>20</v>
      </c>
      <c r="G119" s="813">
        <v>20</v>
      </c>
      <c r="H119" s="759" t="s">
        <v>108</v>
      </c>
      <c r="I119" s="480">
        <v>1</v>
      </c>
      <c r="J119" s="891">
        <v>1</v>
      </c>
      <c r="K119" s="204" t="s">
        <v>122</v>
      </c>
      <c r="L119" s="205">
        <v>1</v>
      </c>
      <c r="M119" s="216">
        <v>1</v>
      </c>
      <c r="N119" s="169"/>
      <c r="O119" s="1044" t="s">
        <v>426</v>
      </c>
      <c r="S119" s="639"/>
      <c r="T119" s="156" t="s">
        <v>427</v>
      </c>
      <c r="Y119" s="91"/>
      <c r="Z119" s="167"/>
      <c r="AA119" s="357"/>
      <c r="AB119" s="363"/>
      <c r="AC119" s="198"/>
      <c r="AD119" s="169"/>
      <c r="AE119" s="198"/>
      <c r="AF119" s="169"/>
      <c r="AG119" s="163"/>
      <c r="AH119" s="169"/>
      <c r="AI119" s="163"/>
      <c r="AJ119" s="169"/>
      <c r="AK119" s="169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</row>
    <row r="120" spans="2:49" ht="15" customHeight="1">
      <c r="B120" s="424" t="s">
        <v>19</v>
      </c>
      <c r="C120" s="406" t="s">
        <v>118</v>
      </c>
      <c r="D120" s="822">
        <v>200</v>
      </c>
      <c r="E120" s="756" t="s">
        <v>104</v>
      </c>
      <c r="F120" s="473">
        <v>160</v>
      </c>
      <c r="G120" s="472">
        <v>160</v>
      </c>
      <c r="H120" s="409" t="s">
        <v>106</v>
      </c>
      <c r="I120" s="427">
        <v>2</v>
      </c>
      <c r="J120" s="437">
        <v>2</v>
      </c>
      <c r="K120" s="433" t="s">
        <v>105</v>
      </c>
      <c r="L120" s="462">
        <v>66</v>
      </c>
      <c r="M120" s="439">
        <v>66</v>
      </c>
      <c r="N120" s="206"/>
      <c r="Z120" s="167"/>
      <c r="AA120" s="174"/>
      <c r="AB120" s="169"/>
      <c r="AC120" s="198"/>
      <c r="AD120" s="169"/>
      <c r="AE120" s="198"/>
      <c r="AF120" s="169"/>
      <c r="AG120" s="163"/>
      <c r="AH120" s="360"/>
      <c r="AI120" s="313"/>
      <c r="AJ120" s="169"/>
      <c r="AK120" s="169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</row>
    <row r="121" spans="2:49" ht="14.25" customHeight="1">
      <c r="B121" s="710" t="s">
        <v>10</v>
      </c>
      <c r="C121" s="807" t="s">
        <v>505</v>
      </c>
      <c r="D121" s="950">
        <v>15</v>
      </c>
      <c r="E121" s="430" t="s">
        <v>67</v>
      </c>
      <c r="F121" s="427">
        <v>1.25</v>
      </c>
      <c r="G121" s="1032">
        <v>1.25</v>
      </c>
      <c r="H121" s="585" t="s">
        <v>105</v>
      </c>
      <c r="I121" s="441">
        <v>70</v>
      </c>
      <c r="J121" s="757"/>
      <c r="K121" s="315" t="s">
        <v>67</v>
      </c>
      <c r="L121" s="427">
        <v>10</v>
      </c>
      <c r="M121" s="437">
        <v>10</v>
      </c>
      <c r="N121" s="225"/>
      <c r="Z121" s="167"/>
      <c r="AA121" s="357"/>
      <c r="AB121" s="1180"/>
      <c r="AC121" s="163"/>
      <c r="AD121" s="169"/>
      <c r="AE121" s="198"/>
      <c r="AF121" s="169"/>
      <c r="AG121" s="163"/>
      <c r="AH121" s="169"/>
      <c r="AI121" s="169"/>
      <c r="AJ121" s="169"/>
      <c r="AK121" s="169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</row>
    <row r="122" spans="2:49" ht="14.25" customHeight="1" thickBot="1">
      <c r="B122" s="710" t="s">
        <v>10</v>
      </c>
      <c r="C122" s="406" t="s">
        <v>11</v>
      </c>
      <c r="D122" s="738">
        <v>30</v>
      </c>
      <c r="E122" s="73"/>
      <c r="F122" s="11"/>
      <c r="G122" s="11"/>
      <c r="H122" s="11"/>
      <c r="I122" s="11"/>
      <c r="J122" s="84"/>
      <c r="K122" s="315" t="s">
        <v>105</v>
      </c>
      <c r="L122" s="427">
        <v>150</v>
      </c>
      <c r="M122" s="437">
        <v>150</v>
      </c>
      <c r="N122" s="225"/>
      <c r="O122" s="1303" t="s">
        <v>377</v>
      </c>
      <c r="Z122" s="169"/>
      <c r="AA122" s="357"/>
      <c r="AB122" s="169"/>
      <c r="AC122" s="198"/>
      <c r="AD122" s="169"/>
      <c r="AE122" s="198"/>
      <c r="AF122" s="169"/>
      <c r="AG122" s="163"/>
      <c r="AH122" s="362"/>
      <c r="AI122" s="169"/>
      <c r="AJ122" s="169"/>
      <c r="AK122" s="169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</row>
    <row r="123" spans="2:49" ht="14.25" customHeight="1" thickBot="1">
      <c r="B123" s="710" t="s">
        <v>10</v>
      </c>
      <c r="C123" s="406" t="s">
        <v>15</v>
      </c>
      <c r="D123" s="738">
        <v>30</v>
      </c>
      <c r="E123" s="199" t="s">
        <v>227</v>
      </c>
      <c r="F123" s="200"/>
      <c r="G123" s="200"/>
      <c r="H123" s="189" t="s">
        <v>396</v>
      </c>
      <c r="I123" s="866"/>
      <c r="J123" s="730"/>
      <c r="K123" s="866"/>
      <c r="L123" s="867"/>
      <c r="M123" s="868"/>
      <c r="N123" s="225"/>
      <c r="Z123" s="348"/>
      <c r="AA123" s="357"/>
      <c r="AB123" s="1180"/>
      <c r="AC123" s="198"/>
      <c r="AD123" s="169"/>
      <c r="AE123" s="198"/>
      <c r="AF123" s="169"/>
      <c r="AG123" s="163"/>
      <c r="AH123" s="169"/>
      <c r="AI123" s="169"/>
      <c r="AJ123" s="169"/>
      <c r="AK123" s="601"/>
      <c r="AL123" s="11"/>
      <c r="AM123" s="22"/>
      <c r="AN123" s="11"/>
      <c r="AO123" s="11"/>
      <c r="AP123" s="11"/>
      <c r="AQ123" s="18"/>
      <c r="AR123" s="57"/>
      <c r="AS123" s="11"/>
      <c r="AT123" s="11"/>
      <c r="AU123" s="11"/>
      <c r="AV123" s="11"/>
      <c r="AW123" s="11"/>
    </row>
    <row r="124" spans="2:49" ht="14.25" customHeight="1" thickBot="1">
      <c r="B124" s="1023" t="s">
        <v>13</v>
      </c>
      <c r="C124" s="323" t="s">
        <v>560</v>
      </c>
      <c r="D124" s="1019">
        <v>80</v>
      </c>
      <c r="E124" s="747" t="s">
        <v>226</v>
      </c>
      <c r="F124" s="387"/>
      <c r="G124" s="387"/>
      <c r="H124" s="799" t="s">
        <v>150</v>
      </c>
      <c r="I124" s="264" t="s">
        <v>151</v>
      </c>
      <c r="J124" s="265" t="s">
        <v>152</v>
      </c>
      <c r="K124" s="799" t="s">
        <v>150</v>
      </c>
      <c r="L124" s="264" t="s">
        <v>151</v>
      </c>
      <c r="M124" s="265" t="s">
        <v>152</v>
      </c>
      <c r="N124" s="225"/>
      <c r="Z124" s="266"/>
      <c r="AA124" s="357"/>
      <c r="AB124" s="169"/>
      <c r="AC124" s="350"/>
      <c r="AD124" s="1179"/>
      <c r="AE124" s="198"/>
      <c r="AF124" s="169"/>
      <c r="AG124" s="163"/>
      <c r="AH124" s="169"/>
      <c r="AI124" s="169"/>
      <c r="AJ124" s="162"/>
      <c r="AK124" s="163"/>
      <c r="AL124" s="7"/>
      <c r="AM124" s="105"/>
      <c r="AN124" s="105"/>
      <c r="AO124" s="106"/>
      <c r="AP124" s="106"/>
      <c r="AQ124" s="7"/>
      <c r="AR124" s="7"/>
      <c r="AS124" s="11"/>
      <c r="AT124" s="11"/>
      <c r="AU124" s="11"/>
      <c r="AV124" s="11"/>
      <c r="AW124" s="11"/>
    </row>
    <row r="125" spans="2:49" ht="15.75" customHeight="1" thickBot="1">
      <c r="B125" s="761"/>
      <c r="C125" s="1613" t="s">
        <v>234</v>
      </c>
      <c r="D125" s="84"/>
      <c r="E125" s="268" t="s">
        <v>150</v>
      </c>
      <c r="F125" s="261" t="s">
        <v>151</v>
      </c>
      <c r="G125" s="307" t="s">
        <v>152</v>
      </c>
      <c r="H125" s="724" t="s">
        <v>357</v>
      </c>
      <c r="I125" s="208">
        <v>132.38</v>
      </c>
      <c r="J125" s="236">
        <v>74.209999999999994</v>
      </c>
      <c r="K125" s="444" t="s">
        <v>115</v>
      </c>
      <c r="L125" s="951">
        <v>6.6</v>
      </c>
      <c r="M125" s="952">
        <v>6.6</v>
      </c>
      <c r="N125" s="11"/>
      <c r="O125" s="45"/>
      <c r="P125" s="1046"/>
      <c r="Q125" s="1046"/>
      <c r="R125" s="456"/>
      <c r="S125" s="47"/>
      <c r="T125" s="47"/>
      <c r="U125" s="47"/>
      <c r="V125" s="47"/>
      <c r="W125" s="47"/>
      <c r="X125" s="47"/>
      <c r="Y125" s="58"/>
      <c r="Z125" s="167"/>
      <c r="AA125" s="357"/>
      <c r="AB125" s="169"/>
      <c r="AC125" s="198"/>
      <c r="AD125" s="169"/>
      <c r="AE125" s="198"/>
      <c r="AF125" s="169"/>
      <c r="AG125" s="163"/>
      <c r="AH125" s="169"/>
      <c r="AI125" s="169"/>
      <c r="AJ125" s="162"/>
      <c r="AK125" s="163"/>
      <c r="AL125" s="7"/>
      <c r="AM125" s="105"/>
      <c r="AN125" s="107"/>
      <c r="AO125" s="106"/>
      <c r="AP125" s="106"/>
      <c r="AQ125" s="7"/>
      <c r="AR125" s="7"/>
      <c r="AS125" s="11"/>
      <c r="AT125" s="11"/>
      <c r="AU125" s="11"/>
      <c r="AV125" s="11"/>
      <c r="AW125" s="11"/>
    </row>
    <row r="126" spans="2:49" ht="16.5" customHeight="1" thickBot="1">
      <c r="B126" s="749" t="s">
        <v>198</v>
      </c>
      <c r="C126" s="748" t="s">
        <v>199</v>
      </c>
      <c r="D126" s="913">
        <v>250</v>
      </c>
      <c r="E126" s="117" t="s">
        <v>251</v>
      </c>
      <c r="F126" s="305">
        <v>62.5</v>
      </c>
      <c r="G126" s="458">
        <v>50</v>
      </c>
      <c r="H126" s="315" t="s">
        <v>232</v>
      </c>
      <c r="I126" s="427">
        <v>18</v>
      </c>
      <c r="J126" s="329">
        <v>18</v>
      </c>
      <c r="K126" s="543" t="s">
        <v>277</v>
      </c>
      <c r="L126" s="571"/>
      <c r="M126" s="572"/>
      <c r="N126" s="11"/>
      <c r="O126" s="1047" t="s">
        <v>150</v>
      </c>
      <c r="P126" s="1074" t="s">
        <v>151</v>
      </c>
      <c r="Q126" s="1075" t="s">
        <v>152</v>
      </c>
      <c r="R126" s="81"/>
      <c r="S126" s="1050" t="s">
        <v>150</v>
      </c>
      <c r="T126" s="1050" t="s">
        <v>151</v>
      </c>
      <c r="U126" s="1051" t="s">
        <v>152</v>
      </c>
      <c r="V126" s="81"/>
      <c r="W126" s="1050" t="s">
        <v>150</v>
      </c>
      <c r="X126" s="1050" t="s">
        <v>151</v>
      </c>
      <c r="Y126" s="1051" t="s">
        <v>152</v>
      </c>
      <c r="Z126" s="167"/>
      <c r="AA126" s="949"/>
      <c r="AB126" s="54"/>
      <c r="AC126" s="234"/>
      <c r="AD126" s="1225"/>
      <c r="AE126" s="198"/>
      <c r="AF126" s="1179"/>
      <c r="AG126" s="163"/>
      <c r="AH126" s="169"/>
      <c r="AI126" s="169"/>
      <c r="AJ126" s="162"/>
      <c r="AK126" s="163"/>
      <c r="AL126" s="7"/>
      <c r="AM126" s="105"/>
      <c r="AN126" s="105"/>
      <c r="AO126" s="106"/>
      <c r="AP126" s="106"/>
      <c r="AQ126" s="7"/>
      <c r="AR126" s="7"/>
      <c r="AS126" s="11"/>
      <c r="AT126" s="11"/>
      <c r="AU126" s="11"/>
      <c r="AV126" s="11"/>
      <c r="AW126" s="11"/>
    </row>
    <row r="127" spans="2:49" ht="15.75" customHeight="1">
      <c r="B127" s="421" t="s">
        <v>24</v>
      </c>
      <c r="C127" s="487" t="s">
        <v>139</v>
      </c>
      <c r="D127" s="860" t="s">
        <v>382</v>
      </c>
      <c r="E127" s="430" t="s">
        <v>61</v>
      </c>
      <c r="F127" s="938">
        <v>40</v>
      </c>
      <c r="G127" s="859">
        <v>30</v>
      </c>
      <c r="H127" s="317" t="s">
        <v>104</v>
      </c>
      <c r="I127" s="473">
        <v>12.15</v>
      </c>
      <c r="J127" s="472">
        <v>12.15</v>
      </c>
      <c r="K127" s="543" t="s">
        <v>105</v>
      </c>
      <c r="L127" s="397">
        <v>15</v>
      </c>
      <c r="M127" s="400"/>
      <c r="N127" s="11"/>
      <c r="O127" s="1052" t="s">
        <v>247</v>
      </c>
      <c r="P127" s="1053">
        <f>D150+D160</f>
        <v>70</v>
      </c>
      <c r="Q127" s="1164">
        <f>D160+D150</f>
        <v>70</v>
      </c>
      <c r="R127" s="11"/>
      <c r="S127" s="1076" t="s">
        <v>87</v>
      </c>
      <c r="T127" s="1058">
        <f>F167+I163</f>
        <v>7.18</v>
      </c>
      <c r="U127" s="1055">
        <f>J163+G167</f>
        <v>7.18</v>
      </c>
      <c r="V127" s="11"/>
      <c r="W127" s="1092" t="s">
        <v>428</v>
      </c>
      <c r="X127" s="158"/>
      <c r="Y127" s="161"/>
      <c r="Z127" s="169"/>
      <c r="AA127" s="163"/>
      <c r="AB127" s="15"/>
      <c r="AC127" s="231"/>
      <c r="AD127" s="169"/>
      <c r="AE127" s="198"/>
      <c r="AF127" s="1179"/>
      <c r="AG127" s="201"/>
      <c r="AH127" s="169"/>
      <c r="AI127" s="169"/>
      <c r="AJ127" s="167"/>
      <c r="AK127" s="163"/>
      <c r="AL127" s="7"/>
      <c r="AM127" s="105"/>
      <c r="AN127" s="105"/>
      <c r="AO127" s="106"/>
      <c r="AP127" s="106"/>
      <c r="AQ127" s="11"/>
      <c r="AR127" s="11"/>
      <c r="AS127" s="11"/>
      <c r="AT127" s="11"/>
      <c r="AU127" s="11"/>
      <c r="AV127" s="11"/>
      <c r="AW127" s="11"/>
    </row>
    <row r="128" spans="2:49" ht="15" customHeight="1">
      <c r="B128" s="761"/>
      <c r="C128" s="1508" t="s">
        <v>187</v>
      </c>
      <c r="E128" s="430" t="s">
        <v>88</v>
      </c>
      <c r="F128" s="427">
        <v>12.5</v>
      </c>
      <c r="G128" s="437">
        <v>10</v>
      </c>
      <c r="H128" s="403" t="s">
        <v>91</v>
      </c>
      <c r="I128" s="526">
        <v>11.875</v>
      </c>
      <c r="J128" s="838">
        <v>10</v>
      </c>
      <c r="K128" s="543" t="s">
        <v>102</v>
      </c>
      <c r="L128" s="397">
        <v>1.5</v>
      </c>
      <c r="M128" s="400">
        <v>1.5</v>
      </c>
      <c r="N128" s="11"/>
      <c r="O128" s="1057" t="s">
        <v>246</v>
      </c>
      <c r="P128" s="1058">
        <f>I155+D149+D159</f>
        <v>82.88</v>
      </c>
      <c r="Q128" s="1172">
        <f>D159+D149+J155</f>
        <v>82.88</v>
      </c>
      <c r="R128" s="11"/>
      <c r="S128" s="406" t="s">
        <v>106</v>
      </c>
      <c r="T128" s="1058">
        <f>F162+I167+L158</f>
        <v>7.64</v>
      </c>
      <c r="U128" s="1055">
        <f>G162+J167+M158</f>
        <v>7.64</v>
      </c>
      <c r="V128" s="11"/>
      <c r="W128" s="585" t="s">
        <v>436</v>
      </c>
      <c r="X128" s="1058">
        <f>L160</f>
        <v>138.6</v>
      </c>
      <c r="Y128" s="1164">
        <f>M160</f>
        <v>90</v>
      </c>
      <c r="Z128" s="169"/>
      <c r="AA128" s="167"/>
      <c r="AB128" s="54"/>
      <c r="AC128" s="234"/>
      <c r="AD128" s="1179"/>
      <c r="AE128" s="198"/>
      <c r="AF128" s="1179"/>
      <c r="AG128" s="163"/>
      <c r="AH128" s="169"/>
      <c r="AI128" s="169"/>
      <c r="AJ128" s="162"/>
      <c r="AK128" s="163"/>
      <c r="AL128" s="7"/>
      <c r="AM128" s="105"/>
      <c r="AN128" s="105"/>
      <c r="AO128" s="106"/>
      <c r="AP128" s="106"/>
      <c r="AQ128" s="11"/>
      <c r="AR128" s="11"/>
      <c r="AS128" s="11"/>
      <c r="AT128" s="11"/>
      <c r="AU128" s="11"/>
      <c r="AV128" s="11"/>
      <c r="AW128" s="11"/>
    </row>
    <row r="129" spans="2:49" ht="15" customHeight="1" thickBot="1">
      <c r="B129" s="421" t="s">
        <v>241</v>
      </c>
      <c r="C129" s="725" t="s">
        <v>568</v>
      </c>
      <c r="D129" s="861" t="s">
        <v>643</v>
      </c>
      <c r="E129" s="430" t="s">
        <v>138</v>
      </c>
      <c r="F129" s="427">
        <v>12</v>
      </c>
      <c r="G129" s="437">
        <v>10</v>
      </c>
      <c r="H129" s="403" t="s">
        <v>106</v>
      </c>
      <c r="I129" s="526">
        <v>4</v>
      </c>
      <c r="J129" s="838">
        <v>4</v>
      </c>
      <c r="K129" s="544" t="s">
        <v>124</v>
      </c>
      <c r="L129" s="282">
        <v>5</v>
      </c>
      <c r="M129" s="283">
        <v>5</v>
      </c>
      <c r="N129" s="11"/>
      <c r="O129" s="1503" t="s">
        <v>102</v>
      </c>
      <c r="P129" s="1069">
        <f>I153+I164</f>
        <v>3.12</v>
      </c>
      <c r="Q129" s="1628">
        <f>J164+J153</f>
        <v>3.12</v>
      </c>
      <c r="R129" s="11"/>
      <c r="S129" s="406" t="s">
        <v>115</v>
      </c>
      <c r="T129" s="1058">
        <f>F148+F160+I161</f>
        <v>13.75</v>
      </c>
      <c r="U129" s="1055">
        <f>G160+G148+J161</f>
        <v>13.75</v>
      </c>
      <c r="V129" s="11"/>
      <c r="W129" s="585" t="s">
        <v>135</v>
      </c>
      <c r="X129" s="1058">
        <f>F158+I146</f>
        <v>12</v>
      </c>
      <c r="Y129" s="1165">
        <f>G158+J146</f>
        <v>12</v>
      </c>
      <c r="Z129" s="366"/>
      <c r="AA129" s="167"/>
      <c r="AB129" s="54"/>
      <c r="AC129" s="231"/>
      <c r="AD129" s="1179"/>
      <c r="AE129" s="198"/>
      <c r="AF129" s="169"/>
      <c r="AG129" s="169"/>
      <c r="AH129" s="169"/>
      <c r="AI129" s="169"/>
      <c r="AJ129" s="162"/>
      <c r="AK129" s="167"/>
      <c r="AL129" s="57"/>
      <c r="AM129" s="105"/>
      <c r="AN129" s="105"/>
      <c r="AO129" s="106"/>
      <c r="AP129" s="108"/>
      <c r="AQ129" s="11"/>
      <c r="AR129" s="11"/>
      <c r="AS129" s="11"/>
      <c r="AT129" s="11"/>
      <c r="AU129" s="11"/>
      <c r="AV129" s="11"/>
      <c r="AW129" s="11"/>
    </row>
    <row r="130" spans="2:49" ht="12.75" customHeight="1">
      <c r="B130" s="527" t="s">
        <v>144</v>
      </c>
      <c r="C130" s="668" t="s">
        <v>242</v>
      </c>
      <c r="D130" s="862"/>
      <c r="E130" s="430" t="s">
        <v>135</v>
      </c>
      <c r="F130" s="473">
        <v>2.5</v>
      </c>
      <c r="G130" s="443">
        <v>2.5</v>
      </c>
      <c r="H130" s="317" t="s">
        <v>125</v>
      </c>
      <c r="I130" s="473" t="s">
        <v>644</v>
      </c>
      <c r="J130" s="329">
        <v>3.7</v>
      </c>
      <c r="K130" s="445" t="s">
        <v>86</v>
      </c>
      <c r="L130" s="397">
        <v>2</v>
      </c>
      <c r="M130" s="400">
        <v>2</v>
      </c>
      <c r="N130" s="11"/>
      <c r="O130" s="1629" t="s">
        <v>649</v>
      </c>
      <c r="P130" s="1630">
        <f>P131+P132</f>
        <v>42.57</v>
      </c>
      <c r="Q130" s="1631">
        <f>Q131+Q132</f>
        <v>42.57</v>
      </c>
      <c r="R130" s="11"/>
      <c r="S130" s="1062" t="s">
        <v>430</v>
      </c>
      <c r="T130" s="1063">
        <f>X140</f>
        <v>0.58250000000000002</v>
      </c>
      <c r="U130" s="1060">
        <f>G159+J158</f>
        <v>23.3</v>
      </c>
      <c r="V130" s="11"/>
      <c r="W130" s="1061" t="s">
        <v>245</v>
      </c>
      <c r="X130" s="1058">
        <f>F166</f>
        <v>2</v>
      </c>
      <c r="Y130" s="1165">
        <f>G166</f>
        <v>2</v>
      </c>
      <c r="Z130" s="163"/>
      <c r="AA130" s="167"/>
      <c r="AB130" s="54"/>
      <c r="AC130" s="766"/>
      <c r="AD130" s="169"/>
      <c r="AE130" s="198"/>
      <c r="AF130" s="1179"/>
      <c r="AG130" s="949"/>
      <c r="AH130" s="168"/>
      <c r="AI130" s="206"/>
      <c r="AJ130" s="179"/>
      <c r="AK130" s="163"/>
      <c r="AL130" s="7"/>
      <c r="AM130" s="7"/>
      <c r="AN130" s="7"/>
      <c r="AO130" s="11"/>
      <c r="AP130" s="11"/>
      <c r="AQ130" s="109"/>
      <c r="AR130" s="57"/>
      <c r="AS130" s="11"/>
      <c r="AT130" s="11"/>
      <c r="AU130" s="11"/>
      <c r="AV130" s="11"/>
      <c r="AW130" s="11"/>
    </row>
    <row r="131" spans="2:49" ht="17.25" customHeight="1">
      <c r="B131" s="424" t="s">
        <v>9</v>
      </c>
      <c r="C131" s="409" t="s">
        <v>229</v>
      </c>
      <c r="D131" s="529">
        <v>200</v>
      </c>
      <c r="E131" s="430" t="s">
        <v>184</v>
      </c>
      <c r="F131" s="427">
        <v>5</v>
      </c>
      <c r="G131" s="437">
        <v>5</v>
      </c>
      <c r="H131" s="317" t="s">
        <v>204</v>
      </c>
      <c r="I131" s="473">
        <v>10</v>
      </c>
      <c r="J131" s="533">
        <v>10</v>
      </c>
      <c r="K131" s="545" t="s">
        <v>108</v>
      </c>
      <c r="L131" s="398">
        <v>0.2</v>
      </c>
      <c r="M131" s="401">
        <v>0.2</v>
      </c>
      <c r="O131" s="1057" t="s">
        <v>137</v>
      </c>
      <c r="P131" s="1079">
        <f>F147</f>
        <v>42.5</v>
      </c>
      <c r="Q131" s="1199">
        <f>G147</f>
        <v>42.5</v>
      </c>
      <c r="R131" s="11"/>
      <c r="S131" s="406" t="s">
        <v>67</v>
      </c>
      <c r="T131" s="1058">
        <f>F161+L148+L165</f>
        <v>21.2</v>
      </c>
      <c r="U131" s="1065">
        <f>G161+M165+M148</f>
        <v>21.2</v>
      </c>
      <c r="V131" s="11"/>
      <c r="W131" s="1061" t="s">
        <v>112</v>
      </c>
      <c r="X131" s="1058">
        <f>F149+F157+I156+I165</f>
        <v>27.48</v>
      </c>
      <c r="Y131" s="1188">
        <f>G157+J156+G149+J165</f>
        <v>22.65</v>
      </c>
      <c r="Z131" s="163"/>
      <c r="AA131" s="167"/>
      <c r="AB131" s="54"/>
      <c r="AC131" s="766"/>
      <c r="AD131" s="169"/>
      <c r="AE131" s="198"/>
      <c r="AF131" s="169"/>
      <c r="AG131" s="163"/>
      <c r="AH131" s="162"/>
      <c r="AI131" s="232"/>
      <c r="AJ131" s="169"/>
      <c r="AK131" s="163"/>
      <c r="AL131" s="7"/>
      <c r="AM131" s="11"/>
      <c r="AN131" s="11"/>
      <c r="AO131" s="11"/>
      <c r="AP131" s="11"/>
      <c r="AQ131" s="57"/>
      <c r="AR131" s="110"/>
      <c r="AS131" s="11"/>
      <c r="AT131" s="11"/>
      <c r="AU131" s="11"/>
      <c r="AV131" s="11"/>
      <c r="AW131" s="11"/>
    </row>
    <row r="132" spans="2:49" ht="14.25" customHeight="1" thickBot="1">
      <c r="B132" s="424" t="s">
        <v>10</v>
      </c>
      <c r="C132" s="409" t="s">
        <v>11</v>
      </c>
      <c r="D132" s="529">
        <v>50</v>
      </c>
      <c r="E132" s="466" t="s">
        <v>108</v>
      </c>
      <c r="F132" s="464">
        <v>1</v>
      </c>
      <c r="G132" s="465">
        <v>1</v>
      </c>
      <c r="H132" s="953" t="s">
        <v>108</v>
      </c>
      <c r="I132" s="944">
        <v>0.8</v>
      </c>
      <c r="J132" s="1614">
        <v>0.8</v>
      </c>
      <c r="K132" s="954" t="s">
        <v>109</v>
      </c>
      <c r="L132" s="955">
        <v>4.0000000000000002E-4</v>
      </c>
      <c r="M132" s="956">
        <v>4.0000000000000002E-4</v>
      </c>
      <c r="O132" s="1115" t="s">
        <v>123</v>
      </c>
      <c r="P132" s="1221">
        <f>I154</f>
        <v>7.0000000000000007E-2</v>
      </c>
      <c r="Q132" s="1632">
        <f>J154</f>
        <v>7.0000000000000007E-2</v>
      </c>
      <c r="R132" s="11"/>
      <c r="S132" s="1187" t="s">
        <v>69</v>
      </c>
      <c r="T132" s="1058">
        <f>L146</f>
        <v>1</v>
      </c>
      <c r="U132" s="1055">
        <f>M146</f>
        <v>1</v>
      </c>
      <c r="V132" s="11"/>
      <c r="W132" s="1061" t="s">
        <v>88</v>
      </c>
      <c r="X132" s="1078">
        <f>F150+F156+I157</f>
        <v>37.5</v>
      </c>
      <c r="Y132" s="1165">
        <f>G156+G150+J157</f>
        <v>30</v>
      </c>
      <c r="Z132" s="163"/>
      <c r="AA132" s="170"/>
      <c r="AB132" s="149"/>
      <c r="AC132" s="766"/>
      <c r="AD132" s="169"/>
      <c r="AE132" s="169"/>
      <c r="AF132" s="169"/>
      <c r="AG132" s="167"/>
      <c r="AH132" s="168"/>
      <c r="AI132" s="206"/>
      <c r="AJ132" s="169"/>
      <c r="AK132" s="169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</row>
    <row r="133" spans="2:49" ht="15" customHeight="1" thickBot="1">
      <c r="B133" s="424" t="s">
        <v>10</v>
      </c>
      <c r="C133" s="409" t="s">
        <v>15</v>
      </c>
      <c r="D133" s="529">
        <v>40</v>
      </c>
      <c r="E133" s="466" t="s">
        <v>109</v>
      </c>
      <c r="F133" s="464">
        <v>0.01</v>
      </c>
      <c r="G133" s="465">
        <v>0.01</v>
      </c>
      <c r="H133" s="536" t="s">
        <v>570</v>
      </c>
      <c r="I133" s="387"/>
      <c r="J133" s="387"/>
      <c r="K133" s="747" t="s">
        <v>240</v>
      </c>
      <c r="L133" s="387"/>
      <c r="M133" s="816"/>
      <c r="O133" s="1052" t="s">
        <v>176</v>
      </c>
      <c r="P133" s="1053">
        <f>L156</f>
        <v>30</v>
      </c>
      <c r="Q133" s="1604">
        <f>M156</f>
        <v>30</v>
      </c>
      <c r="R133" s="11"/>
      <c r="S133" s="406" t="s">
        <v>71</v>
      </c>
      <c r="T133" s="1058">
        <f>F163+I147+I159+I168</f>
        <v>2.8000000000000003</v>
      </c>
      <c r="U133" s="1055">
        <f>G163+J159+J147+J168</f>
        <v>2.8000000000000003</v>
      </c>
      <c r="V133" s="11"/>
      <c r="W133" s="1061" t="s">
        <v>96</v>
      </c>
      <c r="X133" s="1058">
        <f>F154</f>
        <v>65</v>
      </c>
      <c r="Y133" s="1166">
        <f>G154</f>
        <v>50</v>
      </c>
      <c r="Z133" s="163"/>
      <c r="AA133" s="167"/>
      <c r="AB133" s="54"/>
      <c r="AC133" s="766"/>
      <c r="AD133" s="169"/>
      <c r="AE133" s="169"/>
      <c r="AF133" s="169"/>
      <c r="AG133" s="167"/>
      <c r="AH133" s="168"/>
      <c r="AI133" s="232"/>
      <c r="AJ133" s="169"/>
      <c r="AK133" s="169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</row>
    <row r="134" spans="2:49" ht="16.5" customHeight="1" thickBot="1">
      <c r="B134" s="73"/>
      <c r="C134" s="801"/>
      <c r="D134" s="11"/>
      <c r="E134" s="430" t="s">
        <v>105</v>
      </c>
      <c r="F134" s="427">
        <v>200</v>
      </c>
      <c r="G134" s="437">
        <v>200</v>
      </c>
      <c r="H134" s="939" t="s">
        <v>150</v>
      </c>
      <c r="I134" s="261" t="s">
        <v>151</v>
      </c>
      <c r="J134" s="307" t="s">
        <v>152</v>
      </c>
      <c r="K134" s="1615" t="s">
        <v>96</v>
      </c>
      <c r="L134" s="563">
        <v>81.349999999999994</v>
      </c>
      <c r="M134" s="774">
        <v>63.75</v>
      </c>
      <c r="O134" s="1057" t="s">
        <v>61</v>
      </c>
      <c r="P134" s="1078">
        <f>F155</f>
        <v>20</v>
      </c>
      <c r="Q134" s="1203">
        <f>G155</f>
        <v>14</v>
      </c>
      <c r="R134" s="11"/>
      <c r="S134" s="1187" t="s">
        <v>215</v>
      </c>
      <c r="T134" s="1069">
        <f>I154</f>
        <v>7.0000000000000007E-2</v>
      </c>
      <c r="U134" s="1055">
        <f>J154</f>
        <v>7.0000000000000007E-2</v>
      </c>
      <c r="V134" s="11"/>
      <c r="W134" s="1061" t="s">
        <v>244</v>
      </c>
      <c r="X134" s="1058">
        <f>L152</f>
        <v>59</v>
      </c>
      <c r="Y134" s="1189">
        <f>M152</f>
        <v>50</v>
      </c>
      <c r="Z134" s="163"/>
      <c r="AA134" s="163"/>
      <c r="AB134" s="15"/>
      <c r="AC134" s="231"/>
      <c r="AD134" s="169"/>
      <c r="AE134" s="169"/>
      <c r="AF134" s="169"/>
      <c r="AG134" s="167"/>
      <c r="AH134" s="168"/>
      <c r="AI134" s="230"/>
      <c r="AJ134" s="169"/>
      <c r="AK134" s="169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</row>
    <row r="135" spans="2:49" ht="16.5" customHeight="1">
      <c r="B135" s="73"/>
      <c r="C135" s="801"/>
      <c r="D135" s="11"/>
      <c r="E135" s="73"/>
      <c r="F135" s="11"/>
      <c r="G135" s="84"/>
      <c r="H135" s="115" t="s">
        <v>571</v>
      </c>
      <c r="I135" s="208">
        <v>30</v>
      </c>
      <c r="J135" s="236">
        <v>30</v>
      </c>
      <c r="K135" s="409" t="s">
        <v>130</v>
      </c>
      <c r="L135" s="427">
        <v>17.68</v>
      </c>
      <c r="M135" s="428">
        <v>14.88</v>
      </c>
      <c r="O135" s="1052" t="s">
        <v>248</v>
      </c>
      <c r="P135" s="1079">
        <f>X135</f>
        <v>341.58</v>
      </c>
      <c r="Q135" s="1175">
        <f>Y135</f>
        <v>256.64999999999998</v>
      </c>
      <c r="R135" s="11"/>
      <c r="S135" s="406" t="s">
        <v>435</v>
      </c>
      <c r="T135" s="1069">
        <f>F164+I166</f>
        <v>1.0200000000000001E-2</v>
      </c>
      <c r="U135" s="1055">
        <f>G164+J166</f>
        <v>1.0200000000000001E-2</v>
      </c>
      <c r="V135" s="11"/>
      <c r="W135" s="1070" t="s">
        <v>433</v>
      </c>
      <c r="X135" s="1128">
        <f>SUM(X128:X134)</f>
        <v>341.58</v>
      </c>
      <c r="Y135" s="1129">
        <f>SUM(Y128:Y134)</f>
        <v>256.64999999999998</v>
      </c>
      <c r="Z135" s="169"/>
      <c r="AA135" s="11"/>
      <c r="AG135" s="167"/>
      <c r="AH135" s="168"/>
      <c r="AI135" s="230"/>
      <c r="AJ135" s="169"/>
      <c r="AK135" s="169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</row>
    <row r="136" spans="2:49" ht="15.75" customHeight="1">
      <c r="B136" s="73"/>
      <c r="C136" s="801"/>
      <c r="D136" s="11"/>
      <c r="E136" s="73"/>
      <c r="F136" s="11"/>
      <c r="G136" s="84"/>
      <c r="H136" s="316" t="s">
        <v>106</v>
      </c>
      <c r="I136" s="473">
        <v>5</v>
      </c>
      <c r="J136" s="472">
        <v>5</v>
      </c>
      <c r="K136" s="409" t="s">
        <v>86</v>
      </c>
      <c r="L136" s="427">
        <v>21.25</v>
      </c>
      <c r="M136" s="428">
        <v>21.25</v>
      </c>
      <c r="O136" s="1110" t="s">
        <v>259</v>
      </c>
      <c r="P136" s="1079">
        <f>D151</f>
        <v>100</v>
      </c>
      <c r="Q136" s="1164">
        <f>D151</f>
        <v>100</v>
      </c>
      <c r="R136" s="11"/>
      <c r="S136" s="409" t="s">
        <v>249</v>
      </c>
      <c r="T136" s="1108">
        <f>L166</f>
        <v>0.2</v>
      </c>
      <c r="U136" s="1109">
        <f>M166</f>
        <v>0.2</v>
      </c>
      <c r="V136" s="11"/>
      <c r="W136" s="11"/>
      <c r="X136" s="11"/>
      <c r="Y136" s="84"/>
      <c r="Z136" s="169"/>
      <c r="AA136" s="11"/>
      <c r="AG136" s="170"/>
      <c r="AH136" s="171"/>
      <c r="AI136" s="230"/>
      <c r="AJ136" s="169"/>
      <c r="AK136" s="169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</row>
    <row r="137" spans="2:49" ht="13.5" customHeight="1">
      <c r="B137" s="73"/>
      <c r="C137" s="801"/>
      <c r="D137" s="11"/>
      <c r="E137" s="864"/>
      <c r="F137" s="162"/>
      <c r="G137" s="865"/>
      <c r="H137" s="316" t="s">
        <v>105</v>
      </c>
      <c r="I137" s="473">
        <v>72</v>
      </c>
      <c r="J137" s="472"/>
      <c r="K137" s="409" t="s">
        <v>115</v>
      </c>
      <c r="L137" s="427">
        <v>6.4</v>
      </c>
      <c r="M137" s="428">
        <v>6.4</v>
      </c>
      <c r="O137" s="1110" t="s">
        <v>174</v>
      </c>
      <c r="P137" s="1079">
        <f>L164</f>
        <v>20</v>
      </c>
      <c r="Q137" s="1164">
        <f>M164</f>
        <v>20</v>
      </c>
      <c r="R137" s="11"/>
      <c r="S137" s="409" t="s">
        <v>140</v>
      </c>
      <c r="T137" s="1126">
        <f>I160</f>
        <v>10</v>
      </c>
      <c r="U137" s="1127">
        <f>J160</f>
        <v>10</v>
      </c>
      <c r="V137" s="11"/>
      <c r="W137" s="1132" t="s">
        <v>438</v>
      </c>
      <c r="X137" s="1132" t="s">
        <v>439</v>
      </c>
      <c r="Y137" s="1133" t="s">
        <v>440</v>
      </c>
      <c r="Z137" s="169"/>
      <c r="AA137" s="11"/>
      <c r="AG137" s="167"/>
      <c r="AH137" s="168"/>
      <c r="AI137" s="230"/>
      <c r="AJ137" s="169"/>
      <c r="AK137" s="169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</row>
    <row r="138" spans="2:49" ht="17.25" customHeight="1" thickBot="1">
      <c r="B138" s="67"/>
      <c r="C138" s="920"/>
      <c r="D138" s="35"/>
      <c r="E138" s="67"/>
      <c r="F138" s="35"/>
      <c r="G138" s="87"/>
      <c r="H138" s="481" t="s">
        <v>108</v>
      </c>
      <c r="I138" s="447">
        <v>0.5</v>
      </c>
      <c r="J138" s="1625">
        <v>0.5</v>
      </c>
      <c r="K138" s="323" t="s">
        <v>67</v>
      </c>
      <c r="L138" s="474">
        <v>1.02</v>
      </c>
      <c r="M138" s="516">
        <v>1.02</v>
      </c>
      <c r="O138" s="1066" t="s">
        <v>110</v>
      </c>
      <c r="P138" s="1058">
        <f>F146</f>
        <v>100.47</v>
      </c>
      <c r="Q138" s="1164">
        <f>G146</f>
        <v>86.9</v>
      </c>
      <c r="R138" s="11"/>
      <c r="S138" s="11"/>
      <c r="T138" s="11"/>
      <c r="U138" s="11"/>
      <c r="V138" s="11"/>
      <c r="W138" s="585" t="s">
        <v>447</v>
      </c>
      <c r="X138" s="1134">
        <f>Y138/1000/0.04</f>
        <v>0.5</v>
      </c>
      <c r="Y138" s="1120">
        <f>G159</f>
        <v>20</v>
      </c>
      <c r="AB138" s="169"/>
      <c r="AC138" s="169"/>
      <c r="AD138" s="169"/>
      <c r="AE138" s="169"/>
      <c r="AF138" s="169"/>
      <c r="AG138" s="163"/>
      <c r="AH138" s="162"/>
      <c r="AI138" s="232"/>
      <c r="AJ138" s="169"/>
      <c r="AK138" s="169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</row>
    <row r="139" spans="2:49" ht="18" customHeight="1">
      <c r="C139" s="197"/>
      <c r="O139" s="1057" t="s">
        <v>445</v>
      </c>
      <c r="P139" s="1079">
        <f>I152</f>
        <v>120.6</v>
      </c>
      <c r="Q139" s="1164">
        <f>J152</f>
        <v>100</v>
      </c>
      <c r="R139" s="11"/>
      <c r="S139" s="11"/>
      <c r="T139" s="11"/>
      <c r="U139" s="11"/>
      <c r="V139" s="11"/>
      <c r="W139" s="888" t="s">
        <v>448</v>
      </c>
      <c r="X139" s="1087">
        <f>Y139/1000/0.04</f>
        <v>8.2500000000000004E-2</v>
      </c>
      <c r="Y139" s="1227">
        <f>J158</f>
        <v>3.3</v>
      </c>
      <c r="AB139" s="339"/>
      <c r="AC139" s="169"/>
      <c r="AD139" s="355"/>
      <c r="AE139" s="356"/>
      <c r="AF139" s="169"/>
      <c r="AG139" s="155"/>
      <c r="AH139" s="169"/>
      <c r="AI139" s="368"/>
      <c r="AJ139" s="169"/>
      <c r="AK139" s="169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</row>
    <row r="140" spans="2:49" ht="18" customHeight="1" thickBot="1">
      <c r="B140" s="1"/>
      <c r="C140" s="197"/>
      <c r="F140" s="210" t="s">
        <v>253</v>
      </c>
      <c r="O140" s="67"/>
      <c r="P140" s="35"/>
      <c r="Q140" s="35"/>
      <c r="R140" s="35"/>
      <c r="S140" s="35"/>
      <c r="T140" s="35"/>
      <c r="U140" s="35"/>
      <c r="V140" s="35"/>
      <c r="W140" s="1089" t="s">
        <v>441</v>
      </c>
      <c r="X140" s="1123">
        <f>SUM(X138:X139)</f>
        <v>0.58250000000000002</v>
      </c>
      <c r="Y140" s="1124">
        <f>SUM(Y138:Y139)</f>
        <v>23.3</v>
      </c>
      <c r="AB140" s="169"/>
      <c r="AC140" s="198"/>
      <c r="AD140" s="169"/>
      <c r="AE140" s="198"/>
      <c r="AF140" s="169"/>
      <c r="AG140" s="167"/>
      <c r="AH140" s="169"/>
      <c r="AI140" s="266"/>
      <c r="AJ140" s="169"/>
      <c r="AK140" s="169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</row>
    <row r="141" spans="2:49" ht="15" customHeight="1" thickBot="1">
      <c r="B141" s="2" t="s">
        <v>406</v>
      </c>
      <c r="C141" s="197"/>
      <c r="AB141" s="1179"/>
      <c r="AC141" s="198"/>
      <c r="AD141" s="169"/>
      <c r="AE141" s="198"/>
      <c r="AF141" s="169"/>
      <c r="AG141" s="167"/>
      <c r="AH141" s="169"/>
      <c r="AI141" s="212"/>
      <c r="AJ141" s="169"/>
      <c r="AK141" s="169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</row>
    <row r="142" spans="2:49" ht="15.75" customHeight="1">
      <c r="B142" s="31" t="s">
        <v>2</v>
      </c>
      <c r="C142" s="789" t="s">
        <v>3</v>
      </c>
      <c r="D142" s="96" t="s">
        <v>4</v>
      </c>
      <c r="E142" s="100" t="s">
        <v>79</v>
      </c>
      <c r="F142" s="81"/>
      <c r="G142" s="81"/>
      <c r="H142" s="81"/>
      <c r="I142" s="81"/>
      <c r="J142" s="81"/>
      <c r="K142" s="81"/>
      <c r="L142" s="81"/>
      <c r="M142" s="64"/>
      <c r="P142">
        <f>J125+J126+J127+J128+J129+J130+J131+J132</f>
        <v>132.86000000000001</v>
      </c>
      <c r="Q142">
        <f>AC126+AC127+AC128+AC129+AC130+AC131+AC132+AC133</f>
        <v>0</v>
      </c>
      <c r="AB142" s="1180"/>
      <c r="AC142" s="198"/>
      <c r="AD142" s="169"/>
      <c r="AE142" s="198"/>
      <c r="AF142" s="1179"/>
      <c r="AG142" s="167"/>
      <c r="AH142" s="169"/>
      <c r="AI142" s="169"/>
      <c r="AJ142" s="168"/>
      <c r="AK142" s="169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</row>
    <row r="143" spans="2:49" ht="15.75" customHeight="1" thickBot="1">
      <c r="B143" s="501" t="s">
        <v>5</v>
      </c>
      <c r="C143" s="146"/>
      <c r="D143" s="502" t="s">
        <v>80</v>
      </c>
      <c r="E143" s="73"/>
      <c r="F143" s="11"/>
      <c r="G143" s="11"/>
      <c r="H143" s="11"/>
      <c r="I143" s="11"/>
      <c r="J143" s="11"/>
      <c r="K143" s="35"/>
      <c r="L143" s="35"/>
      <c r="M143" s="87"/>
      <c r="AB143" s="1181"/>
      <c r="AC143" s="198"/>
      <c r="AD143" s="169"/>
      <c r="AE143" s="198"/>
      <c r="AF143" s="169"/>
      <c r="AG143" s="163"/>
      <c r="AH143" s="169"/>
      <c r="AI143" s="169"/>
      <c r="AJ143" s="167"/>
      <c r="AK143" s="169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</row>
    <row r="144" spans="2:49" ht="18" customHeight="1" thickBot="1">
      <c r="B144" s="1612" t="s">
        <v>377</v>
      </c>
      <c r="C144" s="925"/>
      <c r="D144" s="554"/>
      <c r="E144" s="45"/>
      <c r="F144" s="743" t="s">
        <v>378</v>
      </c>
      <c r="G144" s="47"/>
      <c r="H144" s="47"/>
      <c r="I144" s="47"/>
      <c r="J144" s="58"/>
      <c r="K144" s="730" t="s">
        <v>222</v>
      </c>
      <c r="L144" s="190"/>
      <c r="M144" s="175"/>
      <c r="O144" s="1303" t="s">
        <v>224</v>
      </c>
      <c r="AB144" s="169"/>
      <c r="AC144" s="198"/>
      <c r="AD144" s="169"/>
      <c r="AE144" s="198"/>
      <c r="AF144" s="169"/>
      <c r="AG144" s="163"/>
      <c r="AH144" s="169"/>
      <c r="AI144" s="163"/>
      <c r="AJ144" s="169"/>
      <c r="AK144" s="169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</row>
    <row r="145" spans="2:49" ht="15" customHeight="1" thickBot="1">
      <c r="B145" s="412"/>
      <c r="C145" s="750" t="s">
        <v>346</v>
      </c>
      <c r="D145" s="386"/>
      <c r="E145" s="557" t="s">
        <v>150</v>
      </c>
      <c r="F145" s="120" t="s">
        <v>151</v>
      </c>
      <c r="G145" s="556" t="s">
        <v>152</v>
      </c>
      <c r="H145" s="457" t="s">
        <v>150</v>
      </c>
      <c r="I145" s="113" t="s">
        <v>151</v>
      </c>
      <c r="J145" s="222" t="s">
        <v>152</v>
      </c>
      <c r="K145" s="457" t="s">
        <v>150</v>
      </c>
      <c r="L145" s="113" t="s">
        <v>151</v>
      </c>
      <c r="M145" s="222" t="s">
        <v>152</v>
      </c>
      <c r="AB145" s="169"/>
      <c r="AC145" s="163"/>
      <c r="AD145" s="169"/>
      <c r="AE145" s="198"/>
      <c r="AF145" s="169"/>
      <c r="AG145" s="163"/>
      <c r="AH145" s="169"/>
      <c r="AI145" s="169"/>
      <c r="AJ145" s="169"/>
      <c r="AK145" s="169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</row>
    <row r="146" spans="2:49" ht="15.75" customHeight="1" thickBot="1">
      <c r="B146" s="460" t="s">
        <v>335</v>
      </c>
      <c r="C146" s="409" t="s">
        <v>296</v>
      </c>
      <c r="D146" s="488">
        <v>50</v>
      </c>
      <c r="E146" s="558" t="s">
        <v>110</v>
      </c>
      <c r="F146" s="480">
        <v>100.47</v>
      </c>
      <c r="G146" s="836">
        <v>86.9</v>
      </c>
      <c r="H146" s="759" t="s">
        <v>86</v>
      </c>
      <c r="I146" s="480">
        <v>10</v>
      </c>
      <c r="J146" s="891">
        <v>10</v>
      </c>
      <c r="K146" s="204" t="s">
        <v>122</v>
      </c>
      <c r="L146" s="203">
        <v>1</v>
      </c>
      <c r="M146" s="211">
        <v>1</v>
      </c>
      <c r="O146" s="45"/>
      <c r="P146" s="1046"/>
      <c r="Q146" s="1046"/>
      <c r="R146" s="456"/>
      <c r="S146" s="47"/>
      <c r="T146" s="47"/>
      <c r="U146" s="47"/>
      <c r="V146" s="47"/>
      <c r="W146" s="47"/>
      <c r="X146" s="47"/>
      <c r="Y146" s="58"/>
      <c r="Z146" s="348"/>
      <c r="AA146" s="966"/>
      <c r="AB146" s="1182"/>
      <c r="AC146" s="198"/>
      <c r="AD146" s="169"/>
      <c r="AE146" s="198"/>
      <c r="AF146" s="169"/>
      <c r="AG146" s="163"/>
      <c r="AH146" s="169"/>
      <c r="AI146" s="266"/>
      <c r="AJ146" s="169"/>
      <c r="AK146" s="167"/>
      <c r="AL146" s="11"/>
      <c r="AM146" s="11"/>
      <c r="AN146" s="11"/>
      <c r="AO146" s="11"/>
      <c r="AP146" s="11"/>
      <c r="AQ146" s="11"/>
      <c r="AR146" s="11"/>
      <c r="AS146" s="11"/>
    </row>
    <row r="147" spans="2:49" ht="14.25" customHeight="1" thickBot="1">
      <c r="B147" s="424" t="s">
        <v>21</v>
      </c>
      <c r="C147" s="409" t="s">
        <v>136</v>
      </c>
      <c r="D147" s="488" t="s">
        <v>642</v>
      </c>
      <c r="E147" s="466" t="s">
        <v>137</v>
      </c>
      <c r="F147" s="1543">
        <v>42.5</v>
      </c>
      <c r="G147" s="1544">
        <v>42.5</v>
      </c>
      <c r="H147" s="530" t="s">
        <v>108</v>
      </c>
      <c r="I147" s="464">
        <v>1</v>
      </c>
      <c r="J147" s="465">
        <v>1</v>
      </c>
      <c r="K147" s="433" t="s">
        <v>105</v>
      </c>
      <c r="L147" s="434">
        <v>66</v>
      </c>
      <c r="M147" s="485">
        <v>66</v>
      </c>
      <c r="O147" s="1050" t="s">
        <v>150</v>
      </c>
      <c r="P147" s="1138" t="s">
        <v>151</v>
      </c>
      <c r="Q147" s="1075" t="s">
        <v>152</v>
      </c>
      <c r="R147" s="81"/>
      <c r="S147" s="1050" t="s">
        <v>150</v>
      </c>
      <c r="T147" s="1050" t="s">
        <v>151</v>
      </c>
      <c r="U147" s="1051" t="s">
        <v>152</v>
      </c>
      <c r="V147" s="81"/>
      <c r="W147" s="1050" t="s">
        <v>150</v>
      </c>
      <c r="X147" s="1050" t="s">
        <v>151</v>
      </c>
      <c r="Y147" s="1051" t="s">
        <v>152</v>
      </c>
      <c r="Z147" s="366"/>
      <c r="AA147" s="339"/>
      <c r="AB147" s="1182"/>
      <c r="AC147" s="198"/>
      <c r="AD147" s="169"/>
      <c r="AE147" s="198"/>
      <c r="AF147" s="169"/>
      <c r="AG147" s="163"/>
      <c r="AH147" s="169"/>
      <c r="AI147" s="169"/>
      <c r="AJ147" s="169"/>
      <c r="AK147" s="169"/>
      <c r="AL147" s="99"/>
      <c r="AM147" s="11"/>
      <c r="AN147" s="11"/>
      <c r="AO147" s="11"/>
      <c r="AP147" s="11"/>
      <c r="AQ147" s="11"/>
      <c r="AR147" s="11"/>
      <c r="AS147" s="11"/>
    </row>
    <row r="148" spans="2:49" ht="15.75" customHeight="1">
      <c r="B148" s="424" t="s">
        <v>19</v>
      </c>
      <c r="C148" s="406" t="s">
        <v>118</v>
      </c>
      <c r="D148" s="822">
        <v>200</v>
      </c>
      <c r="E148" s="466" t="s">
        <v>115</v>
      </c>
      <c r="F148" s="464">
        <v>6.25</v>
      </c>
      <c r="G148" s="533">
        <v>6.25</v>
      </c>
      <c r="H148" s="409" t="s">
        <v>105</v>
      </c>
      <c r="I148" s="427">
        <v>100</v>
      </c>
      <c r="J148" s="437"/>
      <c r="K148" s="315" t="s">
        <v>67</v>
      </c>
      <c r="L148" s="397">
        <v>10</v>
      </c>
      <c r="M148" s="400">
        <v>10</v>
      </c>
      <c r="O148" s="1052" t="s">
        <v>247</v>
      </c>
      <c r="P148" s="1053">
        <f>D191</f>
        <v>40</v>
      </c>
      <c r="Q148" s="1164">
        <f>D191</f>
        <v>40</v>
      </c>
      <c r="R148" s="11"/>
      <c r="S148" s="914" t="s">
        <v>262</v>
      </c>
      <c r="T148" s="1069">
        <f>L180</f>
        <v>15.51</v>
      </c>
      <c r="U148" s="1055">
        <f>M180</f>
        <v>15</v>
      </c>
      <c r="V148" s="11"/>
      <c r="W148" s="1092" t="s">
        <v>428</v>
      </c>
      <c r="X148" s="158"/>
      <c r="Y148" s="161"/>
      <c r="Z148" s="949"/>
      <c r="AA148" s="174"/>
      <c r="AB148" s="169"/>
      <c r="AC148" s="350"/>
      <c r="AD148" s="169"/>
      <c r="AE148" s="198"/>
      <c r="AF148" s="1179"/>
      <c r="AG148" s="163"/>
      <c r="AH148" s="169"/>
      <c r="AI148" s="169"/>
      <c r="AJ148" s="169"/>
      <c r="AK148" s="182"/>
      <c r="AL148" s="57"/>
      <c r="AM148" s="57"/>
      <c r="AN148" s="11"/>
      <c r="AO148" s="11"/>
      <c r="AP148" s="11"/>
      <c r="AQ148" s="11"/>
      <c r="AR148" s="11"/>
      <c r="AS148" s="11"/>
    </row>
    <row r="149" spans="2:49" ht="18" customHeight="1" thickBot="1">
      <c r="B149" s="710" t="s">
        <v>10</v>
      </c>
      <c r="C149" s="406" t="s">
        <v>11</v>
      </c>
      <c r="D149" s="738">
        <v>30</v>
      </c>
      <c r="E149" s="779" t="s">
        <v>138</v>
      </c>
      <c r="F149" s="470">
        <v>7.5</v>
      </c>
      <c r="G149" s="533">
        <v>6.25</v>
      </c>
      <c r="H149" s="586"/>
      <c r="J149" s="84"/>
      <c r="K149" s="315" t="s">
        <v>105</v>
      </c>
      <c r="L149" s="397">
        <v>150</v>
      </c>
      <c r="M149" s="400">
        <v>150</v>
      </c>
      <c r="O149" s="1057" t="s">
        <v>246</v>
      </c>
      <c r="P149" s="1058">
        <f>I186+D190</f>
        <v>63.8</v>
      </c>
      <c r="Q149" s="1172">
        <f>J186+D190</f>
        <v>63.8</v>
      </c>
      <c r="R149" s="11"/>
      <c r="S149" s="406" t="s">
        <v>87</v>
      </c>
      <c r="T149" s="1058">
        <f>F182</f>
        <v>6.6</v>
      </c>
      <c r="U149" s="1065">
        <f>G182</f>
        <v>6.6</v>
      </c>
      <c r="V149" s="11"/>
      <c r="W149" s="585" t="s">
        <v>450</v>
      </c>
      <c r="X149" s="1058">
        <f>F192</f>
        <v>48.3</v>
      </c>
      <c r="Y149" s="1164">
        <f>G192</f>
        <v>31.5</v>
      </c>
      <c r="Z149" s="163"/>
      <c r="AA149" s="174"/>
      <c r="AB149" s="169"/>
      <c r="AC149" s="163"/>
      <c r="AD149" s="1179"/>
      <c r="AE149" s="198"/>
      <c r="AF149" s="169"/>
      <c r="AG149" s="163"/>
      <c r="AH149" s="169"/>
      <c r="AI149" s="169"/>
      <c r="AJ149" s="163"/>
      <c r="AK149" s="163"/>
      <c r="AL149" s="7"/>
      <c r="AM149" s="7"/>
      <c r="AN149" s="11"/>
      <c r="AO149" s="11"/>
      <c r="AP149" s="11"/>
      <c r="AQ149" s="11"/>
      <c r="AR149" s="11"/>
      <c r="AS149" s="11"/>
    </row>
    <row r="150" spans="2:49" ht="16.5" customHeight="1" thickBot="1">
      <c r="B150" s="1542" t="s">
        <v>10</v>
      </c>
      <c r="C150" s="406" t="s">
        <v>15</v>
      </c>
      <c r="D150" s="1292">
        <v>30</v>
      </c>
      <c r="E150" s="466" t="s">
        <v>88</v>
      </c>
      <c r="F150" s="464">
        <v>12.5</v>
      </c>
      <c r="G150" s="533">
        <v>10</v>
      </c>
      <c r="H150" s="559" t="s">
        <v>394</v>
      </c>
      <c r="I150" s="537"/>
      <c r="J150" s="849"/>
      <c r="K150" s="560" t="s">
        <v>62</v>
      </c>
      <c r="L150" s="475"/>
      <c r="M150" s="58"/>
      <c r="O150" s="1057" t="s">
        <v>102</v>
      </c>
      <c r="P150" s="1058">
        <f>I176+I177+L185</f>
        <v>25.909999999999997</v>
      </c>
      <c r="Q150" s="1164">
        <f>M185+J176+J177</f>
        <v>25.909999999999997</v>
      </c>
      <c r="R150" s="11"/>
      <c r="S150" s="406" t="s">
        <v>106</v>
      </c>
      <c r="T150" s="1058">
        <f>F180+F196+L177+L181+L189+I197</f>
        <v>27.740000000000002</v>
      </c>
      <c r="U150" s="1060">
        <f>G196+M189+J197+M181+M177+G180</f>
        <v>27.740000000000002</v>
      </c>
      <c r="V150" s="11"/>
      <c r="W150" s="585" t="s">
        <v>306</v>
      </c>
      <c r="X150" s="1078">
        <f>L196</f>
        <v>80.599999999999994</v>
      </c>
      <c r="Y150" s="1188">
        <f>M196</f>
        <v>64.44</v>
      </c>
      <c r="Z150" s="167"/>
      <c r="AA150" s="357"/>
      <c r="AB150" s="169"/>
      <c r="AC150" s="347"/>
      <c r="AD150" s="169"/>
      <c r="AE150" s="198"/>
      <c r="AF150" s="1179"/>
      <c r="AG150" s="163"/>
      <c r="AH150" s="360"/>
      <c r="AI150" s="169"/>
      <c r="AJ150" s="163"/>
      <c r="AK150" s="163"/>
      <c r="AL150" s="57"/>
      <c r="AM150" s="54"/>
      <c r="AN150" s="11"/>
      <c r="AO150" s="11"/>
      <c r="AP150" s="11"/>
      <c r="AQ150" s="11"/>
      <c r="AR150" s="11"/>
      <c r="AS150" s="11"/>
    </row>
    <row r="151" spans="2:49" ht="15" customHeight="1" thickBot="1">
      <c r="B151" s="479" t="s">
        <v>13</v>
      </c>
      <c r="C151" s="409" t="s">
        <v>560</v>
      </c>
      <c r="D151" s="488">
        <v>100</v>
      </c>
      <c r="E151" s="67"/>
      <c r="F151" s="35"/>
      <c r="G151" s="35"/>
      <c r="H151" s="538" t="s">
        <v>150</v>
      </c>
      <c r="I151" s="113" t="s">
        <v>151</v>
      </c>
      <c r="J151" s="222" t="s">
        <v>152</v>
      </c>
      <c r="K151" s="457" t="s">
        <v>150</v>
      </c>
      <c r="L151" s="113" t="s">
        <v>151</v>
      </c>
      <c r="M151" s="772" t="s">
        <v>152</v>
      </c>
      <c r="O151" s="1057" t="s">
        <v>123</v>
      </c>
      <c r="P151" s="1079">
        <f>F177</f>
        <v>9.9</v>
      </c>
      <c r="Q151" s="1164">
        <f>G177</f>
        <v>9.9</v>
      </c>
      <c r="R151" s="11"/>
      <c r="S151" s="914" t="s">
        <v>115</v>
      </c>
      <c r="T151" s="1058">
        <f>I191+L200</f>
        <v>7.69</v>
      </c>
      <c r="U151" s="1055">
        <f>J191+M200</f>
        <v>7.69</v>
      </c>
      <c r="V151" s="11"/>
      <c r="W151" s="585" t="s">
        <v>135</v>
      </c>
      <c r="X151" s="1058">
        <f>L187+L199</f>
        <v>8.66</v>
      </c>
      <c r="Y151" s="1165">
        <f>M187+M199</f>
        <v>8.66</v>
      </c>
      <c r="Z151" s="167"/>
      <c r="AA151" s="357"/>
      <c r="AB151" s="169"/>
      <c r="AC151" s="198"/>
      <c r="AD151" s="1179"/>
      <c r="AE151" s="198"/>
      <c r="AF151" s="1179"/>
      <c r="AG151" s="201"/>
      <c r="AH151" s="169"/>
      <c r="AI151" s="169"/>
      <c r="AJ151" s="163"/>
      <c r="AK151" s="163"/>
      <c r="AL151" s="7"/>
      <c r="AM151" s="15"/>
      <c r="AN151" s="11"/>
      <c r="AO151" s="11"/>
      <c r="AP151" s="11"/>
      <c r="AQ151" s="11"/>
      <c r="AR151" s="11"/>
      <c r="AS151" s="11"/>
    </row>
    <row r="152" spans="2:49" ht="17.25" customHeight="1" thickBot="1">
      <c r="B152" s="67"/>
      <c r="C152" s="926"/>
      <c r="D152" s="87"/>
      <c r="E152" s="553" t="s">
        <v>295</v>
      </c>
      <c r="F152" s="47"/>
      <c r="G152" s="58"/>
      <c r="H152" s="117" t="s">
        <v>84</v>
      </c>
      <c r="I152" s="305">
        <v>120.6</v>
      </c>
      <c r="J152" s="458">
        <v>100</v>
      </c>
      <c r="K152" s="562" t="s">
        <v>298</v>
      </c>
      <c r="L152" s="563">
        <v>59</v>
      </c>
      <c r="M152" s="774">
        <v>50</v>
      </c>
      <c r="O152" s="1057" t="s">
        <v>61</v>
      </c>
      <c r="P152" s="1079">
        <f>F193+I196</f>
        <v>207.55</v>
      </c>
      <c r="Q152" s="1175">
        <f>G193+J196</f>
        <v>155.6</v>
      </c>
      <c r="R152" s="11"/>
      <c r="S152" s="1062" t="s">
        <v>430</v>
      </c>
      <c r="T152" s="1307">
        <f>X162</f>
        <v>0.26600000000000001</v>
      </c>
      <c r="U152" s="1060">
        <f>J189+G179+M178</f>
        <v>10.639999999999999</v>
      </c>
      <c r="V152" s="11"/>
      <c r="W152" s="1061" t="s">
        <v>245</v>
      </c>
      <c r="X152" s="1058">
        <f>F200</f>
        <v>2</v>
      </c>
      <c r="Y152" s="1165">
        <f>G200</f>
        <v>2</v>
      </c>
      <c r="Z152" s="167"/>
      <c r="AA152" s="174"/>
      <c r="AB152" s="1183"/>
      <c r="AC152" s="198"/>
      <c r="AD152" s="1179"/>
      <c r="AE152" s="198"/>
      <c r="AF152" s="1179"/>
      <c r="AG152" s="169"/>
      <c r="AH152" s="169"/>
      <c r="AI152" s="169"/>
      <c r="AJ152" s="169"/>
      <c r="AK152" s="169"/>
      <c r="AL152" s="7"/>
      <c r="AM152" s="15"/>
      <c r="AN152" s="11"/>
      <c r="AO152" s="11"/>
      <c r="AP152" s="11"/>
      <c r="AQ152" s="11"/>
      <c r="AR152" s="11"/>
      <c r="AS152" s="11"/>
    </row>
    <row r="153" spans="2:49" ht="17.25" customHeight="1" thickBot="1">
      <c r="B153" s="760"/>
      <c r="C153" s="750" t="s">
        <v>234</v>
      </c>
      <c r="D153" s="64"/>
      <c r="E153" s="555" t="s">
        <v>150</v>
      </c>
      <c r="F153" s="120" t="s">
        <v>151</v>
      </c>
      <c r="G153" s="556" t="s">
        <v>152</v>
      </c>
      <c r="H153" s="1626" t="s">
        <v>271</v>
      </c>
      <c r="I153" s="473">
        <v>2.42</v>
      </c>
      <c r="J153" s="443">
        <v>2.42</v>
      </c>
      <c r="K153" s="405"/>
      <c r="L153" s="396"/>
      <c r="M153" s="326"/>
      <c r="O153" s="1052" t="s">
        <v>248</v>
      </c>
      <c r="P153" s="1296">
        <f>X156</f>
        <v>216.08999999999997</v>
      </c>
      <c r="Q153" s="1175">
        <f>Y156</f>
        <v>168.14500000000001</v>
      </c>
      <c r="R153" s="11"/>
      <c r="S153" s="406" t="s">
        <v>67</v>
      </c>
      <c r="T153" s="1078">
        <f>F178+I180+F188</f>
        <v>20.759999999999998</v>
      </c>
      <c r="U153" s="1065">
        <f>J180+G178+G188</f>
        <v>20.759999999999998</v>
      </c>
      <c r="V153" s="11"/>
      <c r="W153" s="1061" t="s">
        <v>431</v>
      </c>
      <c r="X153" s="1078">
        <f>L197</f>
        <v>16.5</v>
      </c>
      <c r="Y153" s="1304">
        <f>M197</f>
        <v>13.2</v>
      </c>
      <c r="Z153" s="167"/>
      <c r="AA153" s="357"/>
      <c r="AB153" s="1183"/>
      <c r="AC153" s="198"/>
      <c r="AD153" s="169"/>
      <c r="AE153" s="198"/>
      <c r="AF153" s="169"/>
      <c r="AG153" s="169"/>
      <c r="AH153" s="169"/>
      <c r="AI153" s="174"/>
      <c r="AJ153" s="169"/>
      <c r="AK153" s="169"/>
      <c r="AL153" s="7"/>
      <c r="AM153" s="15"/>
      <c r="AN153" s="11"/>
      <c r="AO153" s="11"/>
      <c r="AP153" s="11"/>
      <c r="AQ153" s="11"/>
      <c r="AR153" s="11"/>
      <c r="AS153" s="11"/>
    </row>
    <row r="154" spans="2:49" ht="16.5" customHeight="1" thickBot="1">
      <c r="B154" s="749" t="s">
        <v>191</v>
      </c>
      <c r="C154" s="748" t="s">
        <v>295</v>
      </c>
      <c r="D154" s="780">
        <v>250</v>
      </c>
      <c r="E154" s="117" t="s">
        <v>96</v>
      </c>
      <c r="F154" s="208">
        <v>65</v>
      </c>
      <c r="G154" s="224">
        <v>50</v>
      </c>
      <c r="H154" s="316" t="s">
        <v>123</v>
      </c>
      <c r="I154" s="937">
        <v>7.0000000000000007E-2</v>
      </c>
      <c r="J154" s="892">
        <v>7.0000000000000007E-2</v>
      </c>
      <c r="K154" s="455" t="s">
        <v>85</v>
      </c>
      <c r="L154" s="47"/>
      <c r="M154" s="58"/>
      <c r="O154" s="1052" t="s">
        <v>451</v>
      </c>
      <c r="P154" s="1058">
        <f>D180</f>
        <v>100</v>
      </c>
      <c r="Q154" s="1164">
        <f>D180</f>
        <v>100</v>
      </c>
      <c r="R154" s="11"/>
      <c r="S154" s="406" t="s">
        <v>214</v>
      </c>
      <c r="T154" s="1058">
        <f>F186</f>
        <v>5</v>
      </c>
      <c r="U154" s="1055">
        <f>G186</f>
        <v>5</v>
      </c>
      <c r="V154" s="11"/>
      <c r="W154" s="1061" t="s">
        <v>112</v>
      </c>
      <c r="X154" s="1058">
        <f>F195+L198+I188+L188</f>
        <v>40.69</v>
      </c>
      <c r="Y154" s="1188">
        <f>G195+J188+M188+M198</f>
        <v>32.875</v>
      </c>
      <c r="Z154" s="170"/>
      <c r="AA154" s="357"/>
      <c r="AB154" s="1179"/>
      <c r="AC154" s="198"/>
      <c r="AD154" s="1179"/>
      <c r="AE154" s="198"/>
      <c r="AF154" s="169"/>
      <c r="AG154" s="169"/>
      <c r="AH154" s="169"/>
      <c r="AI154" s="163"/>
      <c r="AJ154" s="169"/>
      <c r="AK154" s="169"/>
      <c r="AL154" s="11"/>
      <c r="AM154" s="11"/>
      <c r="AN154" s="11"/>
      <c r="AO154" s="11"/>
      <c r="AP154" s="11"/>
      <c r="AQ154" s="11"/>
      <c r="AR154" s="11"/>
      <c r="AS154" s="11"/>
    </row>
    <row r="155" spans="2:49" ht="13.5" customHeight="1" thickBot="1">
      <c r="B155" s="424" t="s">
        <v>266</v>
      </c>
      <c r="C155" s="441" t="s">
        <v>267</v>
      </c>
      <c r="D155" s="425" t="s">
        <v>628</v>
      </c>
      <c r="E155" s="430" t="s">
        <v>61</v>
      </c>
      <c r="F155" s="427">
        <v>20</v>
      </c>
      <c r="G155" s="437">
        <v>14</v>
      </c>
      <c r="H155" s="430" t="s">
        <v>232</v>
      </c>
      <c r="I155" s="427">
        <v>2.88</v>
      </c>
      <c r="J155" s="437">
        <v>2.88</v>
      </c>
      <c r="K155" s="457" t="s">
        <v>150</v>
      </c>
      <c r="L155" s="113" t="s">
        <v>151</v>
      </c>
      <c r="M155" s="776" t="s">
        <v>152</v>
      </c>
      <c r="O155" s="1121" t="s">
        <v>432</v>
      </c>
      <c r="P155" s="1053">
        <f>D189</f>
        <v>200</v>
      </c>
      <c r="Q155" s="1164">
        <f>D189</f>
        <v>200</v>
      </c>
      <c r="R155" s="11"/>
      <c r="S155" s="406" t="s">
        <v>344</v>
      </c>
      <c r="T155" s="1058">
        <f>I178</f>
        <v>1.5</v>
      </c>
      <c r="U155" s="1055">
        <f>J178</f>
        <v>1.5</v>
      </c>
      <c r="V155" s="11"/>
      <c r="W155" s="1061" t="s">
        <v>88</v>
      </c>
      <c r="X155" s="1058">
        <f>F194+L190</f>
        <v>19.34</v>
      </c>
      <c r="Y155" s="1165">
        <f>G194+M190</f>
        <v>15.469999999999999</v>
      </c>
      <c r="Z155" s="167"/>
      <c r="AA155" s="357"/>
      <c r="AB155" s="1183"/>
      <c r="AC155" s="169"/>
      <c r="AD155" s="169"/>
      <c r="AE155" s="198"/>
      <c r="AF155" s="169"/>
      <c r="AG155" s="169"/>
      <c r="AH155" s="169"/>
      <c r="AI155" s="163"/>
      <c r="AJ155" s="169"/>
      <c r="AK155" s="169"/>
      <c r="AL155" s="11"/>
      <c r="AM155" s="11"/>
      <c r="AN155" s="11"/>
      <c r="AO155" s="11"/>
      <c r="AP155" s="11"/>
      <c r="AQ155" s="11"/>
      <c r="AR155" s="11"/>
      <c r="AS155" s="11"/>
    </row>
    <row r="156" spans="2:49" ht="16.5" customHeight="1">
      <c r="B156" s="773" t="s">
        <v>761</v>
      </c>
      <c r="C156" s="1508" t="s">
        <v>646</v>
      </c>
      <c r="D156" s="581" t="s">
        <v>626</v>
      </c>
      <c r="E156" s="430" t="s">
        <v>88</v>
      </c>
      <c r="F156" s="427">
        <v>10</v>
      </c>
      <c r="G156" s="437">
        <v>8</v>
      </c>
      <c r="H156" s="430" t="s">
        <v>91</v>
      </c>
      <c r="I156" s="427">
        <v>8</v>
      </c>
      <c r="J156" s="428">
        <v>6.4</v>
      </c>
      <c r="K156" s="117" t="s">
        <v>85</v>
      </c>
      <c r="L156" s="205">
        <v>30</v>
      </c>
      <c r="M156" s="534">
        <v>30</v>
      </c>
      <c r="O156" s="1057" t="s">
        <v>437</v>
      </c>
      <c r="P156" s="1079">
        <f>I185</f>
        <v>121.55</v>
      </c>
      <c r="Q156" s="1203">
        <f>J185</f>
        <v>85.2</v>
      </c>
      <c r="R156" s="11"/>
      <c r="S156" s="406" t="s">
        <v>71</v>
      </c>
      <c r="T156" s="1058">
        <f>F197+L176+L192</f>
        <v>1.46</v>
      </c>
      <c r="U156" s="1055">
        <f>G197+M192+M176</f>
        <v>1.46</v>
      </c>
      <c r="V156" s="11"/>
      <c r="W156" s="1070" t="s">
        <v>433</v>
      </c>
      <c r="X156" s="1128">
        <f>SUM(X149:X155)</f>
        <v>216.08999999999997</v>
      </c>
      <c r="Y156" s="1129">
        <f>SUM(Y149:Y155)</f>
        <v>168.14500000000001</v>
      </c>
      <c r="Z156" s="163"/>
      <c r="AA156" s="357"/>
      <c r="AB156" s="169"/>
      <c r="AC156" s="169"/>
      <c r="AD156" s="169"/>
      <c r="AE156" s="163"/>
      <c r="AF156" s="169"/>
      <c r="AG156" s="169"/>
      <c r="AH156" s="169"/>
      <c r="AI156" s="163"/>
      <c r="AJ156" s="169"/>
      <c r="AK156" s="169"/>
      <c r="AL156" s="11"/>
      <c r="AM156" s="11"/>
      <c r="AN156" s="11"/>
      <c r="AO156" s="11"/>
      <c r="AP156" s="11"/>
      <c r="AQ156" s="11"/>
      <c r="AR156" s="11"/>
      <c r="AS156" s="11"/>
    </row>
    <row r="157" spans="2:49" ht="14.25" customHeight="1">
      <c r="B157" s="420" t="s">
        <v>265</v>
      </c>
      <c r="C157" s="668" t="s">
        <v>708</v>
      </c>
      <c r="D157" s="690"/>
      <c r="E157" s="430" t="s">
        <v>192</v>
      </c>
      <c r="F157" s="427">
        <v>9.6</v>
      </c>
      <c r="G157" s="437">
        <v>8</v>
      </c>
      <c r="H157" s="430" t="s">
        <v>88</v>
      </c>
      <c r="I157" s="432">
        <v>15</v>
      </c>
      <c r="J157" s="513">
        <v>12</v>
      </c>
      <c r="K157" s="430" t="s">
        <v>105</v>
      </c>
      <c r="L157" s="427">
        <v>179.74</v>
      </c>
      <c r="M157" s="84"/>
      <c r="O157" s="1057" t="s">
        <v>78</v>
      </c>
      <c r="P157" s="1079">
        <f>F187+I179+I187+I198</f>
        <v>235.64999999999998</v>
      </c>
      <c r="Q157" s="1164">
        <f>J198+J187+J179+G183+G187</f>
        <v>269.45</v>
      </c>
      <c r="R157" s="11"/>
      <c r="S157" s="406" t="s">
        <v>435</v>
      </c>
      <c r="T157" s="1058">
        <f>F198+L191</f>
        <v>0.03</v>
      </c>
      <c r="U157" s="1055">
        <f>G198+M191</f>
        <v>0.03</v>
      </c>
      <c r="V157" s="11"/>
      <c r="W157" s="11"/>
      <c r="X157" s="11"/>
      <c r="Y157" s="84"/>
      <c r="Z157" s="169"/>
      <c r="AA157" s="357"/>
      <c r="AB157" s="1179"/>
      <c r="AC157" s="169"/>
      <c r="AD157" s="169"/>
      <c r="AE157" s="163"/>
      <c r="AF157" s="169"/>
      <c r="AG157" s="169"/>
      <c r="AH157" s="169"/>
      <c r="AI157" s="163"/>
      <c r="AJ157" s="169"/>
      <c r="AK157" s="169"/>
      <c r="AL157" s="11"/>
      <c r="AM157" s="11"/>
      <c r="AN157" s="11"/>
      <c r="AO157" s="11"/>
      <c r="AP157" s="11"/>
      <c r="AQ157" s="11"/>
      <c r="AR157" s="11"/>
      <c r="AS157" s="11"/>
    </row>
    <row r="158" spans="2:49" ht="17.25" customHeight="1">
      <c r="B158" s="424" t="s">
        <v>17</v>
      </c>
      <c r="C158" s="409" t="s">
        <v>499</v>
      </c>
      <c r="D158" s="488">
        <v>200</v>
      </c>
      <c r="E158" s="430" t="s">
        <v>135</v>
      </c>
      <c r="F158" s="427">
        <v>2</v>
      </c>
      <c r="G158" s="437">
        <v>2</v>
      </c>
      <c r="H158" s="430" t="s">
        <v>272</v>
      </c>
      <c r="I158" s="850" t="s">
        <v>629</v>
      </c>
      <c r="J158" s="854">
        <v>3.3</v>
      </c>
      <c r="K158" s="430" t="s">
        <v>106</v>
      </c>
      <c r="L158" s="427">
        <v>4.3</v>
      </c>
      <c r="M158" s="428">
        <v>4.3</v>
      </c>
      <c r="O158" s="1201" t="s">
        <v>373</v>
      </c>
      <c r="P158" s="1079">
        <f>F183</f>
        <v>35</v>
      </c>
      <c r="Q158" s="1164"/>
      <c r="R158" s="11"/>
      <c r="S158" s="409" t="s">
        <v>140</v>
      </c>
      <c r="T158" s="1204">
        <f>F181+I190</f>
        <v>15.6</v>
      </c>
      <c r="U158" s="1065">
        <f>G181+J190</f>
        <v>15.6</v>
      </c>
      <c r="V158" s="11"/>
      <c r="W158" s="1132" t="s">
        <v>438</v>
      </c>
      <c r="X158" s="1132" t="s">
        <v>439</v>
      </c>
      <c r="Y158" s="1133" t="s">
        <v>440</v>
      </c>
      <c r="Z158" s="169"/>
      <c r="AA158" s="357"/>
      <c r="AB158" s="177"/>
      <c r="AC158" s="229"/>
      <c r="AD158" s="169"/>
      <c r="AE158" s="169"/>
      <c r="AF158" s="1179"/>
      <c r="AG158" s="169"/>
      <c r="AH158" s="169"/>
      <c r="AI158" s="163"/>
      <c r="AJ158" s="169"/>
      <c r="AK158" s="169"/>
      <c r="AL158" s="11"/>
      <c r="AM158" s="11"/>
      <c r="AN158" s="11"/>
      <c r="AO158" s="11"/>
      <c r="AP158" s="11"/>
      <c r="AQ158" s="11"/>
      <c r="AR158" s="11"/>
      <c r="AS158" s="11"/>
    </row>
    <row r="159" spans="2:49" ht="15" customHeight="1">
      <c r="B159" s="424" t="s">
        <v>10</v>
      </c>
      <c r="C159" s="409" t="s">
        <v>11</v>
      </c>
      <c r="D159" s="488">
        <v>50</v>
      </c>
      <c r="E159" s="430" t="s">
        <v>255</v>
      </c>
      <c r="F159" s="467" t="s">
        <v>297</v>
      </c>
      <c r="G159" s="437">
        <v>20</v>
      </c>
      <c r="H159" s="430" t="s">
        <v>71</v>
      </c>
      <c r="I159" s="464">
        <v>0.7</v>
      </c>
      <c r="J159" s="465">
        <v>0.7</v>
      </c>
      <c r="K159" s="1443" t="s">
        <v>647</v>
      </c>
      <c r="L159" s="529"/>
      <c r="M159" s="572"/>
      <c r="O159" s="1052" t="s">
        <v>468</v>
      </c>
      <c r="P159" s="1058">
        <f>F176</f>
        <v>155.61000000000001</v>
      </c>
      <c r="Q159" s="1055">
        <f>G176</f>
        <v>152.30000000000001</v>
      </c>
      <c r="R159" s="11"/>
      <c r="S159" s="11"/>
      <c r="T159" s="11"/>
      <c r="U159" s="11"/>
      <c r="V159" s="11"/>
      <c r="W159" s="585" t="s">
        <v>469</v>
      </c>
      <c r="X159" s="1087">
        <f>Y159/1000/0.04</f>
        <v>0.16500000000000001</v>
      </c>
      <c r="Y159" s="1229">
        <f>G179</f>
        <v>6.6</v>
      </c>
      <c r="Z159" s="169"/>
      <c r="AA159" s="357"/>
      <c r="AB159" s="168"/>
      <c r="AC159" s="206"/>
      <c r="AD159" s="169"/>
      <c r="AE159" s="169"/>
      <c r="AF159" s="169"/>
      <c r="AG159" s="169"/>
      <c r="AH159" s="169"/>
      <c r="AI159" s="170"/>
      <c r="AJ159" s="169"/>
      <c r="AK159" s="169"/>
      <c r="AL159" s="11"/>
      <c r="AM159" s="11"/>
      <c r="AN159" s="11"/>
      <c r="AO159" s="11"/>
      <c r="AP159" s="11"/>
      <c r="AQ159" s="11"/>
      <c r="AR159" s="11"/>
      <c r="AS159" s="11"/>
    </row>
    <row r="160" spans="2:49" ht="12.75" customHeight="1">
      <c r="B160" s="424" t="s">
        <v>10</v>
      </c>
      <c r="C160" s="409" t="s">
        <v>15</v>
      </c>
      <c r="D160" s="488">
        <v>40</v>
      </c>
      <c r="E160" s="466" t="s">
        <v>115</v>
      </c>
      <c r="F160" s="464">
        <v>2</v>
      </c>
      <c r="G160" s="465">
        <v>2</v>
      </c>
      <c r="H160" s="430" t="s">
        <v>402</v>
      </c>
      <c r="I160" s="464">
        <v>10</v>
      </c>
      <c r="J160" s="465">
        <v>10</v>
      </c>
      <c r="K160" s="316" t="s">
        <v>399</v>
      </c>
      <c r="L160" s="427">
        <v>138.6</v>
      </c>
      <c r="M160" s="428">
        <v>90</v>
      </c>
      <c r="O160" s="73"/>
      <c r="P160" s="11"/>
      <c r="Q160" s="11"/>
      <c r="R160" s="11"/>
      <c r="S160" s="11"/>
      <c r="T160" s="11"/>
      <c r="U160" s="11"/>
      <c r="V160" s="11"/>
      <c r="W160" s="585" t="s">
        <v>470</v>
      </c>
      <c r="X160" s="1087">
        <f>Y160/1000/0.04</f>
        <v>9.5000000000000001E-2</v>
      </c>
      <c r="Y160" s="1227">
        <f>J189</f>
        <v>3.8</v>
      </c>
      <c r="Z160" s="169"/>
      <c r="AA160" s="357"/>
      <c r="AB160" s="517"/>
      <c r="AC160" s="225"/>
      <c r="AD160" s="163"/>
      <c r="AE160" s="169"/>
      <c r="AF160" s="169"/>
      <c r="AI160" s="163"/>
      <c r="AJ160" s="169"/>
      <c r="AK160" s="169"/>
      <c r="AL160" s="11"/>
      <c r="AM160" s="11"/>
      <c r="AN160" s="11"/>
      <c r="AO160" s="11"/>
      <c r="AP160" s="11"/>
      <c r="AQ160" s="11"/>
      <c r="AR160" s="11"/>
      <c r="AS160" s="11"/>
    </row>
    <row r="161" spans="2:45" ht="12.75" customHeight="1" thickBot="1">
      <c r="B161" s="73"/>
      <c r="C161" s="801"/>
      <c r="D161" s="84"/>
      <c r="E161" s="316" t="s">
        <v>67</v>
      </c>
      <c r="F161" s="427">
        <v>1.2</v>
      </c>
      <c r="G161" s="437">
        <v>1.2</v>
      </c>
      <c r="H161" s="430" t="s">
        <v>93</v>
      </c>
      <c r="I161" s="783">
        <v>5.5</v>
      </c>
      <c r="J161" s="513">
        <v>5.5</v>
      </c>
      <c r="K161" s="67"/>
      <c r="L161" s="35"/>
      <c r="M161" s="87"/>
      <c r="O161" s="73"/>
      <c r="P161" s="11"/>
      <c r="Q161" s="11"/>
      <c r="R161" s="11"/>
      <c r="S161" s="11"/>
      <c r="T161" s="11"/>
      <c r="U161" s="11"/>
      <c r="V161" s="11"/>
      <c r="W161" s="445" t="s">
        <v>471</v>
      </c>
      <c r="X161" s="1305">
        <f>Y161/1000/0.04</f>
        <v>5.9999999999999993E-3</v>
      </c>
      <c r="Y161" s="1227">
        <f>M178</f>
        <v>0.24</v>
      </c>
      <c r="Z161" s="169"/>
      <c r="AA161" s="357"/>
      <c r="AB161" s="57"/>
      <c r="AC161" s="54"/>
      <c r="AD161" s="234"/>
      <c r="AE161" s="57"/>
      <c r="AF161" s="152"/>
      <c r="AG161" s="11"/>
      <c r="AH161" s="11"/>
      <c r="AI161" s="163"/>
      <c r="AJ161" s="169"/>
      <c r="AK161" s="169"/>
      <c r="AL161" s="11"/>
      <c r="AM161" s="11"/>
      <c r="AN161" s="11"/>
      <c r="AO161" s="11"/>
      <c r="AP161" s="11"/>
      <c r="AQ161" s="11"/>
      <c r="AR161" s="11"/>
      <c r="AS161" s="11"/>
    </row>
    <row r="162" spans="2:45" ht="15" customHeight="1" thickBot="1">
      <c r="B162" s="73"/>
      <c r="C162" s="801"/>
      <c r="D162" s="84"/>
      <c r="E162" s="430" t="s">
        <v>106</v>
      </c>
      <c r="F162" s="441">
        <v>3</v>
      </c>
      <c r="G162" s="442">
        <v>3</v>
      </c>
      <c r="H162" s="1584" t="s">
        <v>274</v>
      </c>
      <c r="I162" s="748">
        <v>6.9</v>
      </c>
      <c r="J162" s="561"/>
      <c r="K162" s="810" t="s">
        <v>556</v>
      </c>
      <c r="L162" s="47"/>
      <c r="M162" s="58"/>
      <c r="O162" s="67"/>
      <c r="P162" s="35"/>
      <c r="Q162" s="35"/>
      <c r="R162" s="35"/>
      <c r="S162" s="35"/>
      <c r="T162" s="35"/>
      <c r="U162" s="35"/>
      <c r="V162" s="35"/>
      <c r="W162" s="1089" t="s">
        <v>441</v>
      </c>
      <c r="X162" s="1306">
        <f>SUM(X159:X161)</f>
        <v>0.26600000000000001</v>
      </c>
      <c r="Y162" s="1124">
        <f>SUM(Y159:Y161)</f>
        <v>10.639999999999999</v>
      </c>
      <c r="Z162" s="169"/>
      <c r="AA162" s="974"/>
      <c r="AB162" s="57"/>
      <c r="AC162" s="54"/>
      <c r="AD162" s="234"/>
      <c r="AE162" s="167"/>
      <c r="AF162" s="168"/>
      <c r="AG162" s="206"/>
      <c r="AH162" s="11"/>
      <c r="AI162" s="163"/>
      <c r="AJ162" s="334"/>
      <c r="AK162" s="169"/>
      <c r="AL162" s="11"/>
      <c r="AM162" s="11"/>
      <c r="AN162" s="11"/>
      <c r="AO162" s="11"/>
      <c r="AP162" s="11"/>
      <c r="AQ162" s="11"/>
      <c r="AR162" s="11"/>
      <c r="AS162" s="11"/>
    </row>
    <row r="163" spans="2:45" ht="14.25" customHeight="1" thickBot="1">
      <c r="B163" s="73"/>
      <c r="C163" s="801"/>
      <c r="D163" s="84"/>
      <c r="E163" s="466" t="s">
        <v>108</v>
      </c>
      <c r="F163" s="468">
        <v>1</v>
      </c>
      <c r="G163" s="469">
        <v>1</v>
      </c>
      <c r="H163" s="430" t="s">
        <v>124</v>
      </c>
      <c r="I163" s="427">
        <v>2.1800000000000002</v>
      </c>
      <c r="J163" s="437">
        <v>2.1800000000000002</v>
      </c>
      <c r="K163" s="457" t="s">
        <v>150</v>
      </c>
      <c r="L163" s="113" t="s">
        <v>151</v>
      </c>
      <c r="M163" s="222" t="s">
        <v>152</v>
      </c>
      <c r="Z163" s="169"/>
      <c r="AA163" s="198"/>
      <c r="AB163" s="57"/>
      <c r="AC163" s="54"/>
      <c r="AD163" s="234"/>
      <c r="AE163" s="167"/>
      <c r="AF163" s="168"/>
      <c r="AG163" s="206"/>
      <c r="AH163" s="11"/>
      <c r="AI163" s="170"/>
      <c r="AJ163" s="334"/>
      <c r="AK163" s="169"/>
      <c r="AL163" s="11"/>
      <c r="AM163" s="11"/>
      <c r="AN163" s="11"/>
      <c r="AO163" s="11"/>
      <c r="AP163" s="11"/>
      <c r="AQ163" s="11"/>
      <c r="AR163" s="11"/>
      <c r="AS163" s="11"/>
    </row>
    <row r="164" spans="2:45" ht="13.5" customHeight="1">
      <c r="B164" s="73"/>
      <c r="C164" s="801"/>
      <c r="D164" s="84"/>
      <c r="E164" s="466" t="s">
        <v>109</v>
      </c>
      <c r="F164" s="464">
        <v>0.01</v>
      </c>
      <c r="G164" s="465">
        <v>0.01</v>
      </c>
      <c r="H164" s="430" t="s">
        <v>142</v>
      </c>
      <c r="I164" s="427">
        <v>0.7</v>
      </c>
      <c r="J164" s="437">
        <v>0.7</v>
      </c>
      <c r="K164" s="117" t="s">
        <v>111</v>
      </c>
      <c r="L164" s="205">
        <v>20</v>
      </c>
      <c r="M164" s="216">
        <v>20</v>
      </c>
      <c r="Z164" s="169"/>
      <c r="AA164" s="163"/>
      <c r="AB164" s="57"/>
      <c r="AC164" s="54"/>
      <c r="AD164" s="234"/>
      <c r="AE164" s="11"/>
      <c r="AF164" s="11"/>
      <c r="AG164" s="11"/>
      <c r="AH164" s="11"/>
      <c r="AI164" s="163"/>
      <c r="AJ164" s="334"/>
      <c r="AK164" s="169"/>
      <c r="AL164" s="11"/>
      <c r="AM164" s="11"/>
      <c r="AN164" s="11"/>
      <c r="AO164" s="11"/>
      <c r="AP164" s="11"/>
      <c r="AQ164" s="11"/>
      <c r="AR164" s="11"/>
      <c r="AS164" s="11"/>
    </row>
    <row r="165" spans="2:45" ht="13.5" customHeight="1">
      <c r="B165" s="73"/>
      <c r="C165" s="801"/>
      <c r="D165" s="84"/>
      <c r="E165" s="430" t="s">
        <v>105</v>
      </c>
      <c r="F165" s="427">
        <v>200</v>
      </c>
      <c r="G165" s="437">
        <v>200</v>
      </c>
      <c r="H165" s="430" t="s">
        <v>192</v>
      </c>
      <c r="I165" s="427">
        <v>2.38</v>
      </c>
      <c r="J165" s="443">
        <v>2</v>
      </c>
      <c r="K165" s="430" t="s">
        <v>67</v>
      </c>
      <c r="L165" s="427">
        <v>10</v>
      </c>
      <c r="M165" s="437">
        <v>10</v>
      </c>
      <c r="Z165" s="169"/>
      <c r="AA165" s="163"/>
      <c r="AB165" s="7"/>
      <c r="AC165" s="54"/>
      <c r="AD165" s="234"/>
      <c r="AE165" s="348"/>
      <c r="AF165" s="169"/>
      <c r="AG165" s="169"/>
      <c r="AH165" s="11"/>
      <c r="AI165" s="170"/>
      <c r="AJ165" s="163"/>
      <c r="AK165" s="169"/>
      <c r="AL165" s="11"/>
      <c r="AM165" s="11"/>
      <c r="AN165" s="11"/>
      <c r="AO165" s="11"/>
      <c r="AP165" s="11"/>
      <c r="AQ165" s="11"/>
      <c r="AR165" s="11"/>
      <c r="AS165" s="11"/>
    </row>
    <row r="166" spans="2:45" ht="12.75" customHeight="1">
      <c r="B166" s="73"/>
      <c r="C166" s="801"/>
      <c r="D166" s="84"/>
      <c r="E166" s="430" t="s">
        <v>283</v>
      </c>
      <c r="F166" s="427">
        <v>2</v>
      </c>
      <c r="G166" s="437">
        <v>2</v>
      </c>
      <c r="H166" s="430" t="s">
        <v>134</v>
      </c>
      <c r="I166" s="427">
        <v>2.0000000000000001E-4</v>
      </c>
      <c r="J166" s="437">
        <v>2.0000000000000001E-4</v>
      </c>
      <c r="K166" s="430" t="s">
        <v>116</v>
      </c>
      <c r="L166" s="427">
        <v>0.2</v>
      </c>
      <c r="M166" s="437">
        <v>0.2</v>
      </c>
      <c r="Z166" s="169"/>
      <c r="AA166" s="11"/>
      <c r="AB166" s="105"/>
      <c r="AC166" s="149"/>
      <c r="AD166" s="766"/>
      <c r="AE166" s="266"/>
      <c r="AF166" s="336"/>
      <c r="AG166" s="366"/>
      <c r="AH166" s="11"/>
      <c r="AI166" s="163"/>
      <c r="AJ166" s="169"/>
      <c r="AK166" s="169"/>
      <c r="AL166" s="11"/>
      <c r="AM166" s="11"/>
      <c r="AN166" s="11"/>
      <c r="AO166" s="11"/>
      <c r="AP166" s="11"/>
      <c r="AQ166" s="11"/>
      <c r="AR166" s="11"/>
      <c r="AS166" s="11"/>
    </row>
    <row r="167" spans="2:45" ht="14.25" customHeight="1">
      <c r="B167" s="73"/>
      <c r="C167" s="801"/>
      <c r="D167" s="84"/>
      <c r="E167" s="430" t="s">
        <v>124</v>
      </c>
      <c r="F167" s="427">
        <v>5</v>
      </c>
      <c r="G167" s="437">
        <v>5</v>
      </c>
      <c r="H167" s="430" t="s">
        <v>106</v>
      </c>
      <c r="I167" s="427">
        <v>0.34</v>
      </c>
      <c r="J167" s="443">
        <v>0.34</v>
      </c>
      <c r="K167" s="430" t="s">
        <v>105</v>
      </c>
      <c r="L167" s="427">
        <v>200</v>
      </c>
      <c r="M167" s="437">
        <v>200</v>
      </c>
      <c r="Z167" s="169"/>
      <c r="AA167" s="11"/>
      <c r="AB167" s="163"/>
      <c r="AC167" s="162"/>
      <c r="AD167" s="225"/>
      <c r="AE167" s="167"/>
      <c r="AF167" s="168"/>
      <c r="AG167" s="206"/>
      <c r="AH167" s="11"/>
      <c r="AI167" s="167"/>
      <c r="AJ167" s="169"/>
      <c r="AK167" s="169"/>
      <c r="AL167" s="11"/>
      <c r="AM167" s="11"/>
      <c r="AN167" s="11"/>
      <c r="AO167" s="11"/>
      <c r="AP167" s="11"/>
      <c r="AQ167" s="11"/>
      <c r="AR167" s="11"/>
      <c r="AS167" s="11"/>
    </row>
    <row r="168" spans="2:45" ht="14.25" customHeight="1" thickBot="1">
      <c r="B168" s="67"/>
      <c r="C168" s="920"/>
      <c r="D168" s="87"/>
      <c r="E168" s="67"/>
      <c r="F168" s="35"/>
      <c r="G168" s="87"/>
      <c r="H168" s="481" t="s">
        <v>71</v>
      </c>
      <c r="I168" s="447">
        <v>0.1</v>
      </c>
      <c r="J168" s="448">
        <v>0.1</v>
      </c>
      <c r="K168" s="67"/>
      <c r="L168" s="35"/>
      <c r="M168" s="87"/>
      <c r="Z168" s="169"/>
      <c r="AA168" s="11"/>
      <c r="AB168" s="11"/>
      <c r="AC168" s="11"/>
      <c r="AD168" s="11"/>
      <c r="AE168" s="167"/>
      <c r="AF168" s="162"/>
      <c r="AG168" s="232"/>
      <c r="AH168" s="11"/>
      <c r="AI168" s="167"/>
      <c r="AJ168" s="169"/>
      <c r="AK168" s="169"/>
      <c r="AL168" s="11"/>
      <c r="AM168" s="11"/>
      <c r="AN168" s="11"/>
      <c r="AO168" s="11"/>
      <c r="AP168" s="11"/>
      <c r="AQ168" s="11"/>
      <c r="AR168" s="11"/>
      <c r="AS168" s="11"/>
    </row>
    <row r="169" spans="2:45" ht="15" customHeight="1">
      <c r="C169" s="197"/>
      <c r="Z169" s="169"/>
      <c r="AA169" s="11"/>
      <c r="AB169" s="11"/>
      <c r="AC169" s="11"/>
      <c r="AD169" s="11"/>
      <c r="AE169" s="11"/>
      <c r="AF169" s="11"/>
      <c r="AG169" s="11"/>
      <c r="AH169" s="11"/>
      <c r="AI169" s="167"/>
      <c r="AJ169" s="169"/>
      <c r="AK169" s="169"/>
      <c r="AL169" s="11"/>
      <c r="AM169" s="11"/>
      <c r="AN169" s="11"/>
      <c r="AO169" s="11"/>
      <c r="AP169" s="11"/>
      <c r="AQ169" s="11"/>
      <c r="AR169" s="11"/>
      <c r="AS169" s="11"/>
    </row>
    <row r="170" spans="2:45" ht="15" customHeight="1">
      <c r="B170" s="1"/>
      <c r="C170" s="197"/>
      <c r="F170" s="210" t="s">
        <v>379</v>
      </c>
      <c r="J170" s="156" t="s">
        <v>352</v>
      </c>
      <c r="L170" s="2"/>
      <c r="R170" s="210" t="s">
        <v>444</v>
      </c>
      <c r="T170" s="2"/>
      <c r="U170" s="2" t="s">
        <v>422</v>
      </c>
      <c r="V170" s="1042"/>
      <c r="W170" s="12"/>
      <c r="Z170" s="169"/>
      <c r="AI170" s="167"/>
      <c r="AJ170" s="169"/>
      <c r="AK170" s="169"/>
      <c r="AL170" s="11"/>
      <c r="AM170" s="11"/>
      <c r="AN170" s="11"/>
      <c r="AO170" s="11"/>
      <c r="AP170" s="11"/>
      <c r="AQ170" s="11"/>
      <c r="AR170" s="11"/>
      <c r="AS170" s="11"/>
    </row>
    <row r="171" spans="2:45" ht="15" customHeight="1" thickBot="1">
      <c r="B171" s="2" t="s">
        <v>406</v>
      </c>
      <c r="C171" s="197"/>
      <c r="K171" s="156" t="s">
        <v>286</v>
      </c>
      <c r="O171" s="641" t="s">
        <v>406</v>
      </c>
      <c r="U171" s="74"/>
      <c r="V171" s="156"/>
      <c r="W171" s="91"/>
      <c r="X171" s="93">
        <v>0.5</v>
      </c>
      <c r="Z171" s="169"/>
      <c r="AI171" s="167"/>
      <c r="AJ171" s="169"/>
      <c r="AK171" s="169"/>
      <c r="AL171" s="11"/>
      <c r="AM171" s="11"/>
      <c r="AN171" s="11"/>
      <c r="AO171" s="11"/>
      <c r="AP171" s="11"/>
      <c r="AQ171" s="11"/>
      <c r="AR171" s="11"/>
      <c r="AS171" s="11"/>
    </row>
    <row r="172" spans="2:45" ht="18" customHeight="1">
      <c r="B172" s="788" t="s">
        <v>2</v>
      </c>
      <c r="C172" s="789" t="s">
        <v>3</v>
      </c>
      <c r="D172" s="790" t="s">
        <v>4</v>
      </c>
      <c r="E172" s="412" t="s">
        <v>79</v>
      </c>
      <c r="F172" s="176"/>
      <c r="G172" s="176"/>
      <c r="H172" s="176"/>
      <c r="I172" s="176"/>
      <c r="J172" s="176"/>
      <c r="K172" s="176"/>
      <c r="L172" s="176"/>
      <c r="M172" s="386"/>
      <c r="Z172" s="169"/>
      <c r="AA172" s="354"/>
      <c r="AB172" s="169"/>
      <c r="AC172" s="169"/>
      <c r="AD172" s="169"/>
      <c r="AE172" s="169"/>
      <c r="AF172" s="169"/>
      <c r="AG172" s="169"/>
      <c r="AH172" s="169"/>
      <c r="AI172" s="174"/>
      <c r="AJ172" s="169"/>
      <c r="AK172" s="169"/>
    </row>
    <row r="173" spans="2:45" ht="14.25" customHeight="1" thickBot="1">
      <c r="B173" s="791" t="s">
        <v>5</v>
      </c>
      <c r="C173" s="146"/>
      <c r="D173" s="792" t="s">
        <v>80</v>
      </c>
      <c r="E173" s="166"/>
      <c r="F173" s="387"/>
      <c r="G173" s="387"/>
      <c r="H173" s="169"/>
      <c r="I173" s="169"/>
      <c r="J173" s="169"/>
      <c r="K173" s="169"/>
      <c r="L173" s="169"/>
      <c r="M173" s="164"/>
      <c r="O173" s="156" t="s">
        <v>352</v>
      </c>
      <c r="S173" s="1043" t="s">
        <v>423</v>
      </c>
      <c r="T173" s="241"/>
      <c r="W173" s="210" t="s">
        <v>424</v>
      </c>
      <c r="X173" s="156" t="s">
        <v>425</v>
      </c>
      <c r="Z173" s="169"/>
      <c r="AA173" s="339"/>
      <c r="AB173" s="339"/>
      <c r="AC173" s="169"/>
      <c r="AD173" s="355"/>
      <c r="AE173" s="356"/>
      <c r="AF173" s="169"/>
      <c r="AG173" s="155"/>
      <c r="AH173" s="169"/>
      <c r="AI173" s="174"/>
      <c r="AJ173" s="169"/>
      <c r="AK173" s="169"/>
    </row>
    <row r="174" spans="2:45" ht="15" customHeight="1" thickBot="1">
      <c r="B174" s="1612" t="s">
        <v>224</v>
      </c>
      <c r="C174" s="793"/>
      <c r="D174" s="794"/>
      <c r="E174" s="800" t="s">
        <v>117</v>
      </c>
      <c r="G174" s="81"/>
      <c r="H174" s="45"/>
      <c r="I174" s="275" t="s">
        <v>231</v>
      </c>
      <c r="J174" s="196"/>
      <c r="K174" s="47"/>
      <c r="L174" s="47"/>
      <c r="M174" s="58"/>
      <c r="Z174" s="169"/>
      <c r="AA174" s="174"/>
      <c r="AB174" s="169"/>
      <c r="AC174" s="198"/>
      <c r="AD174" s="169"/>
      <c r="AE174" s="198"/>
      <c r="AF174" s="169"/>
      <c r="AG174" s="167"/>
      <c r="AH174" s="169"/>
      <c r="AI174" s="163"/>
      <c r="AJ174" s="169"/>
      <c r="AK174" s="169"/>
    </row>
    <row r="175" spans="2:45" ht="14.25" customHeight="1" thickBot="1">
      <c r="B175" s="100"/>
      <c r="C175" s="273" t="s">
        <v>346</v>
      </c>
      <c r="D175" s="64"/>
      <c r="E175" s="260" t="s">
        <v>150</v>
      </c>
      <c r="F175" s="261" t="s">
        <v>151</v>
      </c>
      <c r="G175" s="262" t="s">
        <v>152</v>
      </c>
      <c r="H175" s="798" t="s">
        <v>150</v>
      </c>
      <c r="I175" s="261" t="s">
        <v>151</v>
      </c>
      <c r="J175" s="262" t="s">
        <v>152</v>
      </c>
      <c r="K175" s="795" t="s">
        <v>150</v>
      </c>
      <c r="L175" s="261" t="s">
        <v>151</v>
      </c>
      <c r="M175" s="262" t="s">
        <v>152</v>
      </c>
      <c r="O175" s="1044" t="s">
        <v>426</v>
      </c>
      <c r="S175" s="639"/>
      <c r="T175" s="156" t="s">
        <v>427</v>
      </c>
      <c r="Y175" s="91"/>
      <c r="Z175" s="169"/>
      <c r="AA175" s="174"/>
      <c r="AB175" s="1179"/>
      <c r="AC175" s="198"/>
      <c r="AD175" s="169"/>
      <c r="AE175" s="198"/>
      <c r="AF175" s="169"/>
      <c r="AG175" s="167"/>
      <c r="AH175" s="169"/>
      <c r="AI175" s="163"/>
      <c r="AJ175" s="169"/>
      <c r="AK175" s="169"/>
    </row>
    <row r="176" spans="2:45" ht="12" customHeight="1">
      <c r="B176" s="421" t="s">
        <v>119</v>
      </c>
      <c r="C176" s="487" t="s">
        <v>636</v>
      </c>
      <c r="D176" s="1507" t="s">
        <v>416</v>
      </c>
      <c r="E176" s="117" t="s">
        <v>120</v>
      </c>
      <c r="F176" s="723">
        <v>155.61000000000001</v>
      </c>
      <c r="G176" s="813">
        <v>152.30000000000001</v>
      </c>
      <c r="H176" s="115" t="s">
        <v>102</v>
      </c>
      <c r="I176" s="208">
        <v>24.9</v>
      </c>
      <c r="J176" s="236">
        <v>24.9</v>
      </c>
      <c r="K176" s="759" t="s">
        <v>108</v>
      </c>
      <c r="L176" s="480">
        <v>0.26</v>
      </c>
      <c r="M176" s="891">
        <v>0.26</v>
      </c>
      <c r="Z176" s="169"/>
      <c r="AA176" s="357"/>
      <c r="AB176" s="1180"/>
      <c r="AC176" s="198"/>
      <c r="AD176" s="169"/>
      <c r="AE176" s="198"/>
      <c r="AF176" s="169"/>
      <c r="AG176" s="167"/>
      <c r="AH176" s="169"/>
      <c r="AI176" s="163"/>
      <c r="AJ176" s="169"/>
      <c r="AK176" s="169"/>
    </row>
    <row r="177" spans="2:37" ht="16.2" thickBot="1">
      <c r="B177" s="631"/>
      <c r="C177" s="668" t="s">
        <v>638</v>
      </c>
      <c r="D177" s="597"/>
      <c r="E177" s="430" t="s">
        <v>123</v>
      </c>
      <c r="F177" s="427">
        <v>9.9</v>
      </c>
      <c r="G177" s="329">
        <v>9.9</v>
      </c>
      <c r="H177" s="316" t="s">
        <v>343</v>
      </c>
      <c r="I177" s="473">
        <v>0.61</v>
      </c>
      <c r="J177" s="472">
        <v>0.61</v>
      </c>
      <c r="K177" s="409" t="s">
        <v>89</v>
      </c>
      <c r="L177" s="427">
        <v>0.94</v>
      </c>
      <c r="M177" s="428">
        <v>0.94</v>
      </c>
      <c r="O177" s="1137" t="s">
        <v>452</v>
      </c>
      <c r="Z177" s="169"/>
      <c r="AA177" s="357"/>
      <c r="AB177" s="169"/>
      <c r="AC177" s="198"/>
      <c r="AD177" s="169"/>
      <c r="AE177" s="198"/>
      <c r="AF177" s="169"/>
      <c r="AG177" s="163"/>
      <c r="AH177" s="169"/>
      <c r="AI177" s="163"/>
      <c r="AJ177" s="169"/>
      <c r="AK177" s="169"/>
    </row>
    <row r="178" spans="2:37" ht="12.75" customHeight="1" thickBot="1">
      <c r="B178" s="504" t="s">
        <v>189</v>
      </c>
      <c r="C178" s="409" t="s">
        <v>188</v>
      </c>
      <c r="D178" s="488">
        <v>200</v>
      </c>
      <c r="E178" s="430" t="s">
        <v>114</v>
      </c>
      <c r="F178" s="1511">
        <v>12.7</v>
      </c>
      <c r="G178" s="1633">
        <v>12.7</v>
      </c>
      <c r="H178" s="316" t="s">
        <v>651</v>
      </c>
      <c r="I178" s="473">
        <v>1.5</v>
      </c>
      <c r="J178" s="472">
        <v>1.5</v>
      </c>
      <c r="K178" s="409" t="s">
        <v>366</v>
      </c>
      <c r="L178" s="467" t="s">
        <v>404</v>
      </c>
      <c r="M178" s="437">
        <v>0.24</v>
      </c>
      <c r="O178" s="1047" t="s">
        <v>150</v>
      </c>
      <c r="P178" s="1048" t="s">
        <v>151</v>
      </c>
      <c r="Q178" s="1049" t="s">
        <v>152</v>
      </c>
      <c r="R178" s="81"/>
      <c r="S178" s="1050" t="s">
        <v>150</v>
      </c>
      <c r="T178" s="1050" t="s">
        <v>151</v>
      </c>
      <c r="U178" s="1049" t="s">
        <v>152</v>
      </c>
      <c r="V178" s="81"/>
      <c r="W178" s="1101" t="s">
        <v>150</v>
      </c>
      <c r="X178" s="1101" t="s">
        <v>151</v>
      </c>
      <c r="Y178" s="1102" t="s">
        <v>152</v>
      </c>
      <c r="Z178" s="169"/>
      <c r="AA178" s="174"/>
      <c r="AB178" s="169"/>
      <c r="AC178" s="198"/>
      <c r="AD178" s="1179"/>
      <c r="AE178" s="198"/>
      <c r="AF178" s="169"/>
      <c r="AG178" s="163"/>
      <c r="AH178" s="169"/>
      <c r="AI178" s="163"/>
      <c r="AJ178" s="169"/>
      <c r="AK178" s="169"/>
    </row>
    <row r="179" spans="2:37" ht="15" customHeight="1">
      <c r="B179" s="514" t="s">
        <v>753</v>
      </c>
      <c r="C179" s="473" t="s">
        <v>235</v>
      </c>
      <c r="D179" s="1950">
        <v>55</v>
      </c>
      <c r="E179" s="430" t="s">
        <v>255</v>
      </c>
      <c r="F179" s="1513" t="s">
        <v>650</v>
      </c>
      <c r="G179" s="1634">
        <v>6.6</v>
      </c>
      <c r="H179" s="316" t="s">
        <v>104</v>
      </c>
      <c r="I179" s="473">
        <v>9.1999999999999993</v>
      </c>
      <c r="J179" s="472">
        <v>9.1999999999999993</v>
      </c>
      <c r="K179" s="574" t="s">
        <v>380</v>
      </c>
      <c r="L179" s="698"/>
      <c r="M179" s="588"/>
      <c r="O179" s="271" t="s">
        <v>247</v>
      </c>
      <c r="P179" s="1140">
        <f>D218+D210</f>
        <v>60</v>
      </c>
      <c r="Q179" s="1164">
        <f>D210+D218</f>
        <v>60</v>
      </c>
      <c r="R179" s="81"/>
      <c r="S179" s="1076" t="s">
        <v>87</v>
      </c>
      <c r="T179" s="1140">
        <f>F222</f>
        <v>2.9</v>
      </c>
      <c r="U179" s="1055">
        <f>G222</f>
        <v>2.9</v>
      </c>
      <c r="V179" s="81"/>
      <c r="W179" s="1104" t="s">
        <v>428</v>
      </c>
      <c r="X179" s="159"/>
      <c r="Y179" s="160"/>
      <c r="Z179" s="168"/>
      <c r="AA179" s="357"/>
      <c r="AB179" s="169"/>
      <c r="AC179" s="163"/>
      <c r="AD179" s="169"/>
      <c r="AE179" s="198"/>
      <c r="AF179" s="169"/>
      <c r="AG179" s="163"/>
      <c r="AH179" s="169"/>
      <c r="AI179" s="167"/>
      <c r="AJ179" s="169"/>
      <c r="AK179" s="169"/>
    </row>
    <row r="180" spans="2:37" ht="15.75" customHeight="1">
      <c r="B180" s="460" t="s">
        <v>13</v>
      </c>
      <c r="C180" s="409" t="s">
        <v>210</v>
      </c>
      <c r="D180" s="488">
        <v>100</v>
      </c>
      <c r="E180" s="430" t="s">
        <v>106</v>
      </c>
      <c r="F180" s="473">
        <v>6.6</v>
      </c>
      <c r="G180" s="1634">
        <v>6.6</v>
      </c>
      <c r="H180" s="430" t="s">
        <v>67</v>
      </c>
      <c r="I180" s="473">
        <v>1.06</v>
      </c>
      <c r="J180" s="587">
        <v>1.06</v>
      </c>
      <c r="K180" s="482" t="s">
        <v>262</v>
      </c>
      <c r="L180" s="473">
        <v>15.51</v>
      </c>
      <c r="M180" s="443">
        <v>15</v>
      </c>
      <c r="O180" s="1057" t="s">
        <v>246</v>
      </c>
      <c r="P180" s="1058">
        <f>D209+D217</f>
        <v>120</v>
      </c>
      <c r="Q180" s="1233">
        <f>D209+D217</f>
        <v>120</v>
      </c>
      <c r="R180" s="11"/>
      <c r="S180" s="406" t="s">
        <v>106</v>
      </c>
      <c r="T180" s="1058">
        <f>F217+F226+I208+L220+L222</f>
        <v>15.990000000000002</v>
      </c>
      <c r="U180" s="1055">
        <f>G217+J208+G226+M220+M222</f>
        <v>15.990000000000002</v>
      </c>
      <c r="V180" s="11"/>
      <c r="W180" s="585" t="s">
        <v>429</v>
      </c>
      <c r="X180" s="1058">
        <f>F210</f>
        <v>100</v>
      </c>
      <c r="Y180" s="1164">
        <f>G210</f>
        <v>60</v>
      </c>
      <c r="Z180" s="186"/>
      <c r="AA180" s="357"/>
      <c r="AB180" s="169"/>
      <c r="AC180" s="198"/>
      <c r="AD180" s="169"/>
      <c r="AE180" s="198"/>
      <c r="AF180" s="169"/>
      <c r="AG180" s="163"/>
      <c r="AH180" s="169"/>
      <c r="AI180" s="167"/>
      <c r="AJ180" s="169"/>
      <c r="AK180" s="169"/>
    </row>
    <row r="181" spans="2:37" ht="15" customHeight="1">
      <c r="B181" s="73"/>
      <c r="D181" s="84"/>
      <c r="E181" s="430" t="s">
        <v>121</v>
      </c>
      <c r="F181" s="473">
        <v>6.6</v>
      </c>
      <c r="G181" s="1634">
        <v>6.6</v>
      </c>
      <c r="H181" s="73"/>
      <c r="I181" s="11"/>
      <c r="J181" s="169"/>
      <c r="K181" s="482" t="s">
        <v>106</v>
      </c>
      <c r="L181" s="473">
        <v>10</v>
      </c>
      <c r="M181" s="443">
        <v>10</v>
      </c>
      <c r="O181" s="1057" t="s">
        <v>102</v>
      </c>
      <c r="P181" s="1058">
        <f>F223</f>
        <v>1.8</v>
      </c>
      <c r="Q181" s="1164">
        <f>G223</f>
        <v>1.8</v>
      </c>
      <c r="R181" s="11"/>
      <c r="S181" s="1235" t="s">
        <v>430</v>
      </c>
      <c r="T181" s="1080">
        <f>T192</f>
        <v>3.0590000000000002</v>
      </c>
      <c r="U181" s="1060">
        <f>J205+J218+M225</f>
        <v>122.36</v>
      </c>
      <c r="V181" s="11"/>
      <c r="W181" s="585" t="s">
        <v>135</v>
      </c>
      <c r="X181" s="1058">
        <f>F216+I223</f>
        <v>6</v>
      </c>
      <c r="Y181" s="1165">
        <f>G216+J223</f>
        <v>6</v>
      </c>
      <c r="Z181" s="336"/>
      <c r="AA181" s="357"/>
      <c r="AB181" s="1182"/>
      <c r="AC181" s="198"/>
      <c r="AD181" s="169"/>
      <c r="AE181" s="198"/>
      <c r="AF181" s="169"/>
      <c r="AG181" s="163"/>
      <c r="AH181" s="169"/>
      <c r="AI181" s="167"/>
      <c r="AJ181" s="169"/>
      <c r="AK181" s="169"/>
    </row>
    <row r="182" spans="2:37" ht="15.75" customHeight="1" thickBot="1">
      <c r="B182" s="73"/>
      <c r="D182" s="84"/>
      <c r="E182" s="430" t="s">
        <v>124</v>
      </c>
      <c r="F182" s="473">
        <v>6.6</v>
      </c>
      <c r="G182" s="1634">
        <v>6.6</v>
      </c>
      <c r="H182" s="67"/>
      <c r="I182" s="35"/>
      <c r="J182" s="35"/>
      <c r="K182" s="1636"/>
      <c r="L182" s="1637"/>
      <c r="M182" s="285"/>
      <c r="O182" s="1057" t="s">
        <v>137</v>
      </c>
      <c r="P182" s="1079">
        <f>L223</f>
        <v>7.84</v>
      </c>
      <c r="Q182" s="1164">
        <f>M223</f>
        <v>7.84</v>
      </c>
      <c r="R182" s="11"/>
      <c r="S182" s="406" t="s">
        <v>67</v>
      </c>
      <c r="T182" s="1058">
        <f>L207+L211</f>
        <v>20</v>
      </c>
      <c r="U182" s="1065">
        <f>M211+M207</f>
        <v>20</v>
      </c>
      <c r="V182" s="11"/>
      <c r="W182" s="1061" t="s">
        <v>245</v>
      </c>
      <c r="X182" s="1058">
        <f>I215+I225</f>
        <v>3</v>
      </c>
      <c r="Y182" s="1165">
        <f>J215+J225</f>
        <v>3</v>
      </c>
      <c r="Z182" s="168"/>
      <c r="AA182" s="357"/>
      <c r="AB182" s="169"/>
      <c r="AC182" s="350"/>
      <c r="AD182" s="1179"/>
      <c r="AE182" s="163"/>
      <c r="AF182" s="1179"/>
      <c r="AG182" s="163"/>
      <c r="AH182" s="169"/>
      <c r="AI182" s="167"/>
      <c r="AJ182" s="169"/>
      <c r="AK182" s="169"/>
    </row>
    <row r="183" spans="2:37" ht="15" thickBot="1">
      <c r="B183" s="67"/>
      <c r="C183" s="1627"/>
      <c r="D183" s="87"/>
      <c r="E183" s="1635" t="s">
        <v>373</v>
      </c>
      <c r="F183" s="344">
        <v>35</v>
      </c>
      <c r="G183" s="565">
        <v>35</v>
      </c>
      <c r="H183" s="191" t="s">
        <v>202</v>
      </c>
      <c r="I183" s="190"/>
      <c r="J183" s="193" t="s">
        <v>143</v>
      </c>
      <c r="K183" s="190"/>
      <c r="L183" s="190"/>
      <c r="M183" s="175"/>
      <c r="O183" s="430" t="s">
        <v>61</v>
      </c>
      <c r="P183" s="1058">
        <f>F213</f>
        <v>66.75</v>
      </c>
      <c r="Q183" s="1203">
        <f>G213</f>
        <v>50</v>
      </c>
      <c r="R183" s="11"/>
      <c r="S183" s="406" t="s">
        <v>69</v>
      </c>
      <c r="T183" s="1058">
        <f>L205</f>
        <v>1</v>
      </c>
      <c r="U183" s="1055">
        <f>M205</f>
        <v>1</v>
      </c>
      <c r="V183" s="11"/>
      <c r="W183" s="1061" t="s">
        <v>431</v>
      </c>
      <c r="X183" s="1078">
        <f>L218</f>
        <v>59.43</v>
      </c>
      <c r="Y183" s="1165">
        <f>M218</f>
        <v>47.41</v>
      </c>
      <c r="Z183" s="168"/>
      <c r="AA183" s="357"/>
      <c r="AB183" s="169"/>
      <c r="AC183" s="198"/>
      <c r="AD183" s="169"/>
      <c r="AE183" s="198"/>
      <c r="AF183" s="1179"/>
      <c r="AG183" s="163"/>
      <c r="AH183" s="169"/>
      <c r="AI183" s="167"/>
      <c r="AJ183" s="169"/>
      <c r="AK183" s="169"/>
    </row>
    <row r="184" spans="2:37" ht="12.75" customHeight="1" thickBot="1">
      <c r="B184" s="760"/>
      <c r="C184" s="273" t="s">
        <v>234</v>
      </c>
      <c r="D184" s="64"/>
      <c r="E184" s="455" t="s">
        <v>188</v>
      </c>
      <c r="F184" s="47"/>
      <c r="G184" s="58"/>
      <c r="H184" s="268" t="s">
        <v>150</v>
      </c>
      <c r="I184" s="261" t="s">
        <v>151</v>
      </c>
      <c r="J184" s="262" t="s">
        <v>152</v>
      </c>
      <c r="K184" s="284" t="s">
        <v>150</v>
      </c>
      <c r="L184" s="261" t="s">
        <v>151</v>
      </c>
      <c r="M184" s="262" t="s">
        <v>152</v>
      </c>
      <c r="O184" s="1141" t="s">
        <v>248</v>
      </c>
      <c r="P184" s="1079">
        <f>X187</f>
        <v>283.44000000000005</v>
      </c>
      <c r="Q184" s="1175">
        <f>Y187</f>
        <v>210.32</v>
      </c>
      <c r="R184" s="11"/>
      <c r="S184" s="406" t="s">
        <v>71</v>
      </c>
      <c r="T184" s="1058">
        <f>F218+I207+I224+L226</f>
        <v>2.4</v>
      </c>
      <c r="U184" s="1055">
        <f>G218+J207+J224+M226</f>
        <v>2.4</v>
      </c>
      <c r="V184" s="11"/>
      <c r="W184" s="1061" t="s">
        <v>112</v>
      </c>
      <c r="X184" s="1058">
        <f>F215+F225+L219+I219</f>
        <v>57.1</v>
      </c>
      <c r="Y184" s="1165">
        <f>G215+G225+J219+M219</f>
        <v>46.4</v>
      </c>
      <c r="Z184" s="168"/>
      <c r="AA184" s="357"/>
      <c r="AB184" s="1183"/>
      <c r="AC184" s="347"/>
      <c r="AD184" s="1225"/>
      <c r="AE184" s="169"/>
      <c r="AF184" s="169"/>
      <c r="AG184" s="163"/>
      <c r="AH184" s="360"/>
      <c r="AI184" s="163"/>
      <c r="AJ184" s="169"/>
      <c r="AK184" s="169"/>
    </row>
    <row r="185" spans="2:37" ht="15.75" customHeight="1" thickBot="1">
      <c r="B185" s="1549" t="s">
        <v>301</v>
      </c>
      <c r="C185" s="406" t="s">
        <v>302</v>
      </c>
      <c r="D185" s="738">
        <v>250</v>
      </c>
      <c r="E185" s="538" t="s">
        <v>150</v>
      </c>
      <c r="F185" s="113" t="s">
        <v>151</v>
      </c>
      <c r="G185" s="222" t="s">
        <v>152</v>
      </c>
      <c r="H185" s="204" t="s">
        <v>228</v>
      </c>
      <c r="I185" s="1551">
        <v>121.55</v>
      </c>
      <c r="J185" s="1552">
        <v>85.2</v>
      </c>
      <c r="K185" s="202" t="s">
        <v>102</v>
      </c>
      <c r="L185" s="203">
        <v>0.4</v>
      </c>
      <c r="M185" s="211">
        <v>0.4</v>
      </c>
      <c r="O185" s="1057" t="s">
        <v>451</v>
      </c>
      <c r="P185" s="1058">
        <f>D216</f>
        <v>100</v>
      </c>
      <c r="Q185" s="1164">
        <f>D216</f>
        <v>100</v>
      </c>
      <c r="R185" s="11"/>
      <c r="S185" s="406" t="s">
        <v>435</v>
      </c>
      <c r="T185" s="1069">
        <f>F219+I226</f>
        <v>8.8000000000000005E-3</v>
      </c>
      <c r="U185" s="1055">
        <f>G219+J226</f>
        <v>8.8000000000000005E-3</v>
      </c>
      <c r="V185" s="11"/>
      <c r="W185" s="1061" t="s">
        <v>88</v>
      </c>
      <c r="X185" s="1058">
        <f>F214+L221+I222</f>
        <v>33.130000000000003</v>
      </c>
      <c r="Y185" s="1165">
        <f>G214+J222+M221</f>
        <v>26.509999999999998</v>
      </c>
      <c r="Z185" s="168"/>
      <c r="AA185" s="357"/>
      <c r="AB185" s="1184"/>
      <c r="AC185" s="198"/>
      <c r="AD185" s="1234"/>
      <c r="AE185" s="198"/>
      <c r="AF185" s="1179"/>
      <c r="AG185" s="201"/>
      <c r="AH185" s="169"/>
      <c r="AI185" s="170"/>
      <c r="AJ185" s="169"/>
      <c r="AK185" s="169"/>
    </row>
    <row r="186" spans="2:37" ht="13.5" customHeight="1">
      <c r="B186" s="421" t="s">
        <v>409</v>
      </c>
      <c r="C186" s="487" t="s">
        <v>507</v>
      </c>
      <c r="D186" s="494" t="s">
        <v>648</v>
      </c>
      <c r="E186" s="115" t="s">
        <v>188</v>
      </c>
      <c r="F186" s="208">
        <v>5</v>
      </c>
      <c r="G186" s="224">
        <v>5</v>
      </c>
      <c r="H186" s="315" t="s">
        <v>101</v>
      </c>
      <c r="I186" s="427">
        <v>13.8</v>
      </c>
      <c r="J186" s="1553">
        <v>13.8</v>
      </c>
      <c r="K186" s="445" t="s">
        <v>105</v>
      </c>
      <c r="L186" s="397">
        <v>13.15</v>
      </c>
      <c r="M186" s="400">
        <v>13.15</v>
      </c>
      <c r="O186" s="1110" t="s">
        <v>174</v>
      </c>
      <c r="P186" s="1079">
        <f>L210</f>
        <v>20</v>
      </c>
      <c r="Q186" s="1164">
        <f>M210</f>
        <v>20</v>
      </c>
      <c r="R186" s="11"/>
      <c r="S186" s="409" t="s">
        <v>249</v>
      </c>
      <c r="T186" s="1108">
        <f>L212</f>
        <v>0.2</v>
      </c>
      <c r="U186" s="1109">
        <f>M212</f>
        <v>0.2</v>
      </c>
      <c r="V186" s="11"/>
      <c r="W186" s="1142" t="s">
        <v>244</v>
      </c>
      <c r="X186" s="1069">
        <f>F206</f>
        <v>24.78</v>
      </c>
      <c r="Y186" s="1189">
        <f>G206</f>
        <v>21</v>
      </c>
      <c r="Z186" s="168"/>
      <c r="AA186" s="357"/>
      <c r="AB186" s="1183"/>
      <c r="AC186" s="198"/>
      <c r="AD186" s="169"/>
      <c r="AE186" s="198"/>
      <c r="AF186" s="169"/>
      <c r="AG186" s="169"/>
      <c r="AH186" s="169"/>
      <c r="AI186" s="163"/>
      <c r="AJ186" s="169"/>
      <c r="AK186" s="169"/>
    </row>
    <row r="187" spans="2:37" ht="13.5" customHeight="1" thickBot="1">
      <c r="B187" s="421" t="s">
        <v>303</v>
      </c>
      <c r="C187" s="487" t="s">
        <v>190</v>
      </c>
      <c r="D187" s="494" t="s">
        <v>414</v>
      </c>
      <c r="E187" s="316" t="s">
        <v>78</v>
      </c>
      <c r="F187" s="427">
        <v>200</v>
      </c>
      <c r="G187" s="437">
        <v>200</v>
      </c>
      <c r="H187" s="315" t="s">
        <v>104</v>
      </c>
      <c r="I187" s="427">
        <v>7.25</v>
      </c>
      <c r="J187" s="1553">
        <v>7.25</v>
      </c>
      <c r="K187" s="445" t="s">
        <v>86</v>
      </c>
      <c r="L187" s="397">
        <v>2.06</v>
      </c>
      <c r="M187" s="400">
        <v>2.06</v>
      </c>
      <c r="O187" s="1237" t="s">
        <v>110</v>
      </c>
      <c r="P187" s="1079">
        <f>L216</f>
        <v>52.85</v>
      </c>
      <c r="Q187" s="1164">
        <f>M216</f>
        <v>45.7</v>
      </c>
      <c r="R187" s="11"/>
      <c r="S187" s="11"/>
      <c r="T187" s="11"/>
      <c r="U187" s="11"/>
      <c r="V187" s="11"/>
      <c r="W187" s="1070" t="s">
        <v>433</v>
      </c>
      <c r="X187" s="1128">
        <f>SUM(X180:X186)</f>
        <v>283.44000000000005</v>
      </c>
      <c r="Y187" s="1129">
        <f>SUM(Y180:Y186)</f>
        <v>210.32</v>
      </c>
      <c r="Z187" s="171"/>
      <c r="AA187" s="357"/>
      <c r="AB187" s="1183"/>
      <c r="AC187" s="198"/>
      <c r="AD187" s="1179"/>
      <c r="AE187" s="198"/>
      <c r="AF187" s="169"/>
      <c r="AG187" s="169"/>
      <c r="AH187" s="169"/>
      <c r="AI187" s="167"/>
      <c r="AJ187" s="169"/>
      <c r="AK187" s="169"/>
    </row>
    <row r="188" spans="2:37" ht="13.5" customHeight="1">
      <c r="B188" s="527" t="s">
        <v>147</v>
      </c>
      <c r="C188" s="668" t="s">
        <v>304</v>
      </c>
      <c r="D188" s="845"/>
      <c r="E188" s="430" t="s">
        <v>67</v>
      </c>
      <c r="F188" s="427">
        <v>7</v>
      </c>
      <c r="G188" s="437">
        <v>7</v>
      </c>
      <c r="H188" s="315" t="s">
        <v>138</v>
      </c>
      <c r="I188" s="427">
        <v>19.8</v>
      </c>
      <c r="J188" s="1553">
        <v>15.4</v>
      </c>
      <c r="K188" s="445" t="s">
        <v>130</v>
      </c>
      <c r="L188" s="398">
        <v>1.03</v>
      </c>
      <c r="M188" s="401">
        <v>0.875</v>
      </c>
      <c r="O188" s="430" t="s">
        <v>357</v>
      </c>
      <c r="P188" s="1079">
        <f>F205+L217</f>
        <v>208.02</v>
      </c>
      <c r="Q188" s="1203">
        <f>G205+M217</f>
        <v>116.58</v>
      </c>
      <c r="R188" s="11"/>
      <c r="S188" s="1143" t="s">
        <v>438</v>
      </c>
      <c r="T188" s="1144" t="s">
        <v>439</v>
      </c>
      <c r="U188" s="1145" t="s">
        <v>440</v>
      </c>
      <c r="V188" s="11"/>
      <c r="W188" s="11"/>
      <c r="X188" s="11"/>
      <c r="Y188" s="84"/>
      <c r="Z188" s="162"/>
      <c r="AA188" s="974"/>
      <c r="AB188" s="1179"/>
      <c r="AC188" s="198"/>
      <c r="AD188" s="169"/>
      <c r="AE188" s="198"/>
      <c r="AF188" s="1179"/>
      <c r="AG188" s="169"/>
      <c r="AH188" s="169"/>
      <c r="AI188" s="167"/>
      <c r="AJ188" s="169"/>
      <c r="AK188" s="169"/>
    </row>
    <row r="189" spans="2:37" ht="13.5" customHeight="1" thickBot="1">
      <c r="B189" s="424" t="s">
        <v>9</v>
      </c>
      <c r="C189" s="409" t="s">
        <v>229</v>
      </c>
      <c r="D189" s="488">
        <v>200</v>
      </c>
      <c r="E189" s="431" t="s">
        <v>105</v>
      </c>
      <c r="F189" s="462">
        <v>20</v>
      </c>
      <c r="G189" s="439">
        <v>20</v>
      </c>
      <c r="H189" s="315" t="s">
        <v>126</v>
      </c>
      <c r="I189" s="427" t="s">
        <v>652</v>
      </c>
      <c r="J189" s="1553">
        <v>3.8</v>
      </c>
      <c r="K189" s="445" t="s">
        <v>89</v>
      </c>
      <c r="L189" s="397">
        <v>1.6</v>
      </c>
      <c r="M189" s="446">
        <v>1.6</v>
      </c>
      <c r="O189" s="1057" t="s">
        <v>437</v>
      </c>
      <c r="P189" s="1058">
        <f>I214+I217</f>
        <v>145.81</v>
      </c>
      <c r="Q189" s="1164">
        <f>J217+J214</f>
        <v>124.6</v>
      </c>
      <c r="R189" s="11"/>
      <c r="S189" s="936" t="s">
        <v>453</v>
      </c>
      <c r="T189" s="1146">
        <f>U189/1000/0.04</f>
        <v>0.109</v>
      </c>
      <c r="U189" s="1120">
        <f>J218</f>
        <v>4.3600000000000003</v>
      </c>
      <c r="V189" s="11"/>
      <c r="W189" s="11"/>
      <c r="X189" s="11"/>
      <c r="Y189" s="84"/>
      <c r="Z189" s="153"/>
      <c r="AA189" s="198"/>
      <c r="AB189" s="1183"/>
      <c r="AC189" s="169"/>
      <c r="AD189" s="1179"/>
      <c r="AE189" s="198"/>
      <c r="AF189" s="169"/>
      <c r="AG189" s="169"/>
      <c r="AH189" s="169"/>
      <c r="AI189" s="167"/>
      <c r="AJ189" s="169"/>
      <c r="AK189" s="169"/>
    </row>
    <row r="190" spans="2:37" ht="13.5" customHeight="1" thickBot="1">
      <c r="B190" s="424" t="s">
        <v>10</v>
      </c>
      <c r="C190" s="409" t="s">
        <v>11</v>
      </c>
      <c r="D190" s="488">
        <v>50</v>
      </c>
      <c r="E190" s="573" t="s">
        <v>300</v>
      </c>
      <c r="F190" s="227"/>
      <c r="G190" s="227"/>
      <c r="H190" s="804" t="s">
        <v>402</v>
      </c>
      <c r="I190" s="948">
        <v>9</v>
      </c>
      <c r="J190" s="1545">
        <v>9</v>
      </c>
      <c r="K190" s="445" t="s">
        <v>88</v>
      </c>
      <c r="L190" s="434">
        <v>6.84</v>
      </c>
      <c r="M190" s="549">
        <v>5.47</v>
      </c>
      <c r="O190" s="1057" t="s">
        <v>78</v>
      </c>
      <c r="P190" s="1079">
        <f>I206</f>
        <v>30</v>
      </c>
      <c r="Q190" s="1178">
        <f>J206</f>
        <v>30</v>
      </c>
      <c r="R190" s="11"/>
      <c r="S190" s="936" t="s">
        <v>454</v>
      </c>
      <c r="T190" s="1146">
        <f>U190/1000/0.04</f>
        <v>2.75</v>
      </c>
      <c r="U190" s="1120">
        <f>J205</f>
        <v>110</v>
      </c>
      <c r="V190" s="11"/>
      <c r="W190" s="11"/>
      <c r="X190" s="11"/>
      <c r="Y190" s="84"/>
      <c r="Z190" s="168"/>
      <c r="AA190" s="169"/>
      <c r="AB190" s="169"/>
      <c r="AC190" s="169"/>
      <c r="AD190" s="1179"/>
      <c r="AE190" s="163"/>
      <c r="AF190" s="1183"/>
      <c r="AG190" s="169"/>
      <c r="AH190" s="169"/>
      <c r="AI190" s="163"/>
      <c r="AJ190" s="169"/>
      <c r="AK190" s="169"/>
    </row>
    <row r="191" spans="2:37" ht="12.75" customHeight="1" thickBot="1">
      <c r="B191" s="424" t="s">
        <v>10</v>
      </c>
      <c r="C191" s="409" t="s">
        <v>15</v>
      </c>
      <c r="D191" s="488">
        <v>40</v>
      </c>
      <c r="E191" s="795" t="s">
        <v>150</v>
      </c>
      <c r="F191" s="261" t="s">
        <v>151</v>
      </c>
      <c r="G191" s="262" t="s">
        <v>152</v>
      </c>
      <c r="H191" s="315" t="s">
        <v>115</v>
      </c>
      <c r="I191" s="427">
        <v>4.6900000000000004</v>
      </c>
      <c r="J191" s="782">
        <v>4.6900000000000004</v>
      </c>
      <c r="K191" s="545" t="s">
        <v>109</v>
      </c>
      <c r="L191" s="398">
        <v>0.02</v>
      </c>
      <c r="M191" s="401">
        <v>0.02</v>
      </c>
      <c r="O191" s="430" t="s">
        <v>262</v>
      </c>
      <c r="P191" s="1079">
        <f>F207</f>
        <v>20.84</v>
      </c>
      <c r="Q191" s="1055">
        <f>G207</f>
        <v>20</v>
      </c>
      <c r="R191" s="11"/>
      <c r="S191" s="936" t="s">
        <v>472</v>
      </c>
      <c r="T191" s="1146">
        <f>U191/1000/0.04</f>
        <v>0.2</v>
      </c>
      <c r="U191" s="1120">
        <f>M225</f>
        <v>8</v>
      </c>
      <c r="V191" s="11"/>
      <c r="W191" s="11"/>
      <c r="X191" s="11"/>
      <c r="Y191" s="84"/>
      <c r="Z191" s="168"/>
      <c r="AA191" s="169"/>
      <c r="AB191" s="1179"/>
      <c r="AC191" s="169"/>
      <c r="AD191" s="1179"/>
      <c r="AE191" s="163"/>
      <c r="AF191" s="169"/>
      <c r="AG191" s="169"/>
      <c r="AH191" s="169"/>
      <c r="AI191" s="163"/>
      <c r="AJ191" s="169"/>
      <c r="AK191" s="169"/>
    </row>
    <row r="192" spans="2:37" ht="15" customHeight="1" thickBot="1">
      <c r="B192" s="165"/>
      <c r="C192" s="801"/>
      <c r="D192" s="164"/>
      <c r="E192" s="459" t="s">
        <v>308</v>
      </c>
      <c r="F192" s="564">
        <v>48.3</v>
      </c>
      <c r="G192" s="941">
        <v>31.5</v>
      </c>
      <c r="K192" s="445" t="s">
        <v>71</v>
      </c>
      <c r="L192" s="399">
        <v>0.2</v>
      </c>
      <c r="M192" s="402">
        <v>0.2</v>
      </c>
      <c r="O192" s="67"/>
      <c r="P192" s="35"/>
      <c r="Q192" s="35"/>
      <c r="R192" s="35"/>
      <c r="S192" s="1122" t="s">
        <v>441</v>
      </c>
      <c r="T192" s="1147">
        <f>SUM(T189:T191)</f>
        <v>3.0590000000000002</v>
      </c>
      <c r="U192" s="1148">
        <f>SUM(U189:U191)</f>
        <v>122.36</v>
      </c>
      <c r="V192" s="35"/>
      <c r="W192" s="35"/>
      <c r="X192" s="35"/>
      <c r="Y192" s="87"/>
      <c r="Z192" s="169"/>
      <c r="AA192" s="169"/>
      <c r="AB192" s="169"/>
      <c r="AC192" s="169"/>
      <c r="AD192" s="169"/>
      <c r="AE192" s="169"/>
      <c r="AF192" s="1179"/>
      <c r="AG192" s="169"/>
      <c r="AH192" s="169"/>
      <c r="AI192" s="163"/>
      <c r="AJ192" s="169"/>
      <c r="AK192" s="169"/>
    </row>
    <row r="193" spans="1:37" ht="15.75" customHeight="1" thickBot="1">
      <c r="B193" s="73"/>
      <c r="C193" s="801"/>
      <c r="D193" s="84"/>
      <c r="E193" s="408" t="s">
        <v>127</v>
      </c>
      <c r="F193" s="427">
        <v>66.75</v>
      </c>
      <c r="G193" s="442">
        <v>50</v>
      </c>
      <c r="K193" s="548"/>
      <c r="L193" s="635"/>
      <c r="M193" s="483"/>
      <c r="AA193" s="163"/>
      <c r="AB193" s="180"/>
      <c r="AC193" s="232"/>
      <c r="AD193" s="163"/>
      <c r="AE193" s="168"/>
      <c r="AF193" s="206"/>
      <c r="AG193" s="169"/>
      <c r="AH193" s="169"/>
      <c r="AI193" s="163"/>
      <c r="AJ193" s="169"/>
      <c r="AK193" s="169"/>
    </row>
    <row r="194" spans="1:37" ht="13.5" customHeight="1" thickBot="1">
      <c r="B194" s="73"/>
      <c r="C194" s="801"/>
      <c r="D194" s="84"/>
      <c r="E194" s="430" t="s">
        <v>129</v>
      </c>
      <c r="F194" s="427">
        <v>12.5</v>
      </c>
      <c r="G194" s="442">
        <v>10</v>
      </c>
      <c r="H194" s="797" t="s">
        <v>309</v>
      </c>
      <c r="I194" s="81"/>
      <c r="J194" s="47"/>
      <c r="K194" s="803" t="s">
        <v>305</v>
      </c>
      <c r="L194" s="580"/>
      <c r="M194" s="214"/>
      <c r="Z194" s="169"/>
      <c r="AA194" s="163"/>
      <c r="AB194" s="162"/>
      <c r="AC194" s="232"/>
      <c r="AD194" s="163"/>
      <c r="AE194" s="168"/>
      <c r="AF194" s="206"/>
      <c r="AI194" s="163"/>
      <c r="AJ194" s="169"/>
      <c r="AK194" s="169"/>
    </row>
    <row r="195" spans="1:37" ht="15" thickBot="1">
      <c r="B195" s="73"/>
      <c r="C195" s="801"/>
      <c r="D195" s="84"/>
      <c r="E195" s="430" t="s">
        <v>131</v>
      </c>
      <c r="F195" s="427">
        <v>12</v>
      </c>
      <c r="G195" s="442">
        <v>10</v>
      </c>
      <c r="H195" s="795" t="s">
        <v>150</v>
      </c>
      <c r="I195" s="261" t="s">
        <v>151</v>
      </c>
      <c r="J195" s="262" t="s">
        <v>152</v>
      </c>
      <c r="K195" s="798" t="s">
        <v>150</v>
      </c>
      <c r="L195" s="261" t="s">
        <v>151</v>
      </c>
      <c r="M195" s="262" t="s">
        <v>152</v>
      </c>
      <c r="Z195" s="169"/>
      <c r="AA195" s="163"/>
      <c r="AB195" s="602"/>
      <c r="AC195" s="624"/>
      <c r="AD195" s="163"/>
      <c r="AE195" s="168"/>
      <c r="AF195" s="206"/>
      <c r="AI195" s="163"/>
      <c r="AJ195" s="169"/>
      <c r="AK195" s="169"/>
    </row>
    <row r="196" spans="1:37" ht="15" customHeight="1">
      <c r="B196" s="73"/>
      <c r="C196" s="801"/>
      <c r="D196" s="84"/>
      <c r="E196" s="430" t="s">
        <v>106</v>
      </c>
      <c r="F196" s="473">
        <v>5</v>
      </c>
      <c r="G196" s="442">
        <v>5</v>
      </c>
      <c r="H196" s="204" t="s">
        <v>141</v>
      </c>
      <c r="I196" s="723">
        <v>140.80000000000001</v>
      </c>
      <c r="J196" s="744">
        <v>105.6</v>
      </c>
      <c r="K196" s="802" t="s">
        <v>306</v>
      </c>
      <c r="L196" s="802">
        <v>80.599999999999994</v>
      </c>
      <c r="M196" s="224">
        <v>64.44</v>
      </c>
      <c r="Z196" s="169"/>
      <c r="AA196" s="163"/>
      <c r="AB196" s="931"/>
      <c r="AC196" s="932"/>
      <c r="AD196" s="182"/>
      <c r="AE196" s="168"/>
      <c r="AF196" s="206"/>
      <c r="AI196" s="163"/>
      <c r="AJ196" s="169"/>
      <c r="AK196" s="169"/>
    </row>
    <row r="197" spans="1:37" ht="12.75" customHeight="1">
      <c r="B197" s="73"/>
      <c r="C197" s="801"/>
      <c r="D197" s="84"/>
      <c r="E197" s="466" t="s">
        <v>108</v>
      </c>
      <c r="F197" s="427">
        <v>1</v>
      </c>
      <c r="G197" s="442">
        <v>1</v>
      </c>
      <c r="H197" s="433" t="s">
        <v>148</v>
      </c>
      <c r="I197" s="462">
        <v>3.6</v>
      </c>
      <c r="J197" s="781">
        <v>3.6</v>
      </c>
      <c r="K197" s="473" t="s">
        <v>251</v>
      </c>
      <c r="L197" s="432">
        <v>16.5</v>
      </c>
      <c r="M197" s="443">
        <v>13.2</v>
      </c>
      <c r="Z197" s="169"/>
      <c r="AA197" s="11"/>
      <c r="AB197" s="11"/>
      <c r="AC197" s="7"/>
      <c r="AD197" s="38"/>
      <c r="AE197" s="231"/>
      <c r="AF197" s="11"/>
      <c r="AI197" s="163"/>
      <c r="AJ197" s="169"/>
      <c r="AK197" s="169"/>
    </row>
    <row r="198" spans="1:37" ht="15" customHeight="1">
      <c r="B198" s="73"/>
      <c r="C198" s="801"/>
      <c r="D198" s="84"/>
      <c r="E198" s="466" t="s">
        <v>109</v>
      </c>
      <c r="F198" s="427">
        <v>0.01</v>
      </c>
      <c r="G198" s="442">
        <v>0.01</v>
      </c>
      <c r="H198" s="315" t="s">
        <v>104</v>
      </c>
      <c r="I198" s="427">
        <v>19.2</v>
      </c>
      <c r="J198" s="782">
        <v>18</v>
      </c>
      <c r="K198" s="568" t="s">
        <v>130</v>
      </c>
      <c r="L198" s="568">
        <v>7.86</v>
      </c>
      <c r="M198" s="439">
        <v>6.6</v>
      </c>
      <c r="Z198" s="169"/>
      <c r="AI198" s="174"/>
      <c r="AJ198" s="169"/>
      <c r="AK198" s="169"/>
    </row>
    <row r="199" spans="1:37" ht="15" customHeight="1">
      <c r="B199" s="73"/>
      <c r="C199" s="801"/>
      <c r="D199" s="84"/>
      <c r="E199" s="431" t="s">
        <v>105</v>
      </c>
      <c r="F199" s="942">
        <v>187.5</v>
      </c>
      <c r="G199" s="943"/>
      <c r="H199" s="73"/>
      <c r="I199" s="11"/>
      <c r="J199" s="11"/>
      <c r="K199" s="427" t="s">
        <v>86</v>
      </c>
      <c r="L199" s="427">
        <v>6.6</v>
      </c>
      <c r="M199" s="443">
        <v>6.6</v>
      </c>
      <c r="Z199" s="169"/>
      <c r="AI199" s="174"/>
      <c r="AJ199" s="169"/>
      <c r="AK199" s="169"/>
    </row>
    <row r="200" spans="1:37" ht="16.5" customHeight="1" thickBot="1">
      <c r="B200" s="67"/>
      <c r="C200" s="920"/>
      <c r="D200" s="87"/>
      <c r="E200" s="481" t="s">
        <v>283</v>
      </c>
      <c r="F200" s="944">
        <v>2</v>
      </c>
      <c r="G200" s="945">
        <v>2</v>
      </c>
      <c r="H200" s="67"/>
      <c r="I200" s="35"/>
      <c r="J200" s="35"/>
      <c r="K200" s="474" t="s">
        <v>307</v>
      </c>
      <c r="L200" s="474">
        <v>3</v>
      </c>
      <c r="M200" s="569">
        <v>3</v>
      </c>
      <c r="Z200" s="169"/>
      <c r="AA200" s="966"/>
      <c r="AB200" s="169"/>
      <c r="AC200" s="169"/>
      <c r="AD200" s="169"/>
      <c r="AE200" s="163"/>
      <c r="AF200" s="163"/>
      <c r="AG200" s="163"/>
      <c r="AH200" s="163"/>
      <c r="AI200" s="174"/>
      <c r="AJ200" s="169"/>
      <c r="AK200" s="169"/>
    </row>
    <row r="201" spans="1:37" ht="14.25" customHeight="1">
      <c r="C201" s="197"/>
      <c r="E201" s="11"/>
      <c r="F201" s="11"/>
      <c r="G201" s="11"/>
      <c r="Z201" s="169"/>
      <c r="AA201" s="339"/>
      <c r="AB201" s="339"/>
      <c r="AC201" s="169"/>
      <c r="AD201" s="355"/>
      <c r="AE201" s="356"/>
      <c r="AF201" s="169"/>
      <c r="AG201" s="155"/>
      <c r="AH201" s="169"/>
      <c r="AI201" s="163"/>
      <c r="AJ201" s="169"/>
      <c r="AK201" s="169"/>
    </row>
    <row r="202" spans="1:37" ht="15" customHeight="1" thickBot="1">
      <c r="B202" s="146"/>
      <c r="C202" s="197"/>
      <c r="D202" s="146"/>
      <c r="E202" s="146"/>
      <c r="F202" s="146"/>
      <c r="G202" s="146"/>
      <c r="H202" s="146"/>
      <c r="I202" s="146"/>
      <c r="J202" s="146"/>
      <c r="K202" s="169"/>
      <c r="L202" s="169"/>
      <c r="M202" s="169"/>
      <c r="Z202" s="169"/>
      <c r="AA202" s="174"/>
      <c r="AB202" s="169"/>
      <c r="AC202" s="198"/>
      <c r="AD202" s="169"/>
      <c r="AE202" s="198"/>
      <c r="AF202" s="169"/>
      <c r="AG202" s="167"/>
      <c r="AH202" s="169"/>
      <c r="AI202" s="169"/>
      <c r="AJ202" s="169"/>
      <c r="AK202" s="169"/>
    </row>
    <row r="203" spans="1:37" ht="18" customHeight="1" thickBot="1">
      <c r="A203" s="11"/>
      <c r="B203" s="1612" t="s">
        <v>452</v>
      </c>
      <c r="C203" s="176"/>
      <c r="D203" s="453"/>
      <c r="E203" s="505" t="s">
        <v>383</v>
      </c>
      <c r="F203" s="81"/>
      <c r="G203" s="81"/>
      <c r="H203" s="81"/>
      <c r="I203" s="81"/>
      <c r="J203" s="81"/>
      <c r="K203" s="559" t="s">
        <v>222</v>
      </c>
      <c r="L203" s="47"/>
      <c r="M203" s="58"/>
      <c r="Z203" s="169"/>
      <c r="AA203" s="174"/>
      <c r="AB203" s="1179"/>
      <c r="AC203" s="198"/>
      <c r="AD203" s="169"/>
      <c r="AE203" s="198"/>
      <c r="AF203" s="1179"/>
      <c r="AG203" s="167"/>
      <c r="AH203" s="169"/>
      <c r="AI203" s="163"/>
      <c r="AJ203" s="169"/>
      <c r="AK203" s="169"/>
    </row>
    <row r="204" spans="1:37" ht="16.5" customHeight="1" thickBot="1">
      <c r="B204" s="412"/>
      <c r="C204" s="750" t="s">
        <v>346</v>
      </c>
      <c r="D204" s="386"/>
      <c r="E204" s="457" t="s">
        <v>150</v>
      </c>
      <c r="F204" s="113" t="s">
        <v>151</v>
      </c>
      <c r="G204" s="222" t="s">
        <v>152</v>
      </c>
      <c r="H204" s="478" t="s">
        <v>150</v>
      </c>
      <c r="I204" s="113" t="s">
        <v>151</v>
      </c>
      <c r="J204" s="511" t="s">
        <v>152</v>
      </c>
      <c r="K204" s="592" t="s">
        <v>150</v>
      </c>
      <c r="L204" s="119" t="s">
        <v>151</v>
      </c>
      <c r="M204" s="219" t="s">
        <v>152</v>
      </c>
      <c r="Z204" s="169"/>
      <c r="AA204" s="357"/>
      <c r="AB204" s="1180"/>
      <c r="AC204" s="198"/>
      <c r="AD204" s="169"/>
      <c r="AE204" s="198"/>
      <c r="AF204" s="169"/>
      <c r="AG204" s="167"/>
      <c r="AH204" s="169"/>
      <c r="AI204" s="163"/>
      <c r="AJ204" s="169"/>
      <c r="AK204" s="169"/>
    </row>
    <row r="205" spans="1:37" ht="13.5" customHeight="1">
      <c r="B205" s="598" t="s">
        <v>537</v>
      </c>
      <c r="C205" s="487" t="s">
        <v>312</v>
      </c>
      <c r="D205" s="494">
        <v>200</v>
      </c>
      <c r="E205" s="459" t="s">
        <v>357</v>
      </c>
      <c r="F205" s="578">
        <v>133.84</v>
      </c>
      <c r="G205" s="309">
        <v>75</v>
      </c>
      <c r="H205" s="372" t="s">
        <v>125</v>
      </c>
      <c r="I205" s="723" t="s">
        <v>415</v>
      </c>
      <c r="J205" s="224">
        <v>110</v>
      </c>
      <c r="K205" s="117" t="s">
        <v>122</v>
      </c>
      <c r="L205" s="205">
        <v>1</v>
      </c>
      <c r="M205" s="216">
        <v>1</v>
      </c>
      <c r="Z205" s="169"/>
      <c r="AA205" s="357"/>
      <c r="AB205" s="1181"/>
      <c r="AC205" s="198"/>
      <c r="AD205" s="169"/>
      <c r="AE205" s="198"/>
      <c r="AF205" s="169"/>
      <c r="AG205" s="163"/>
      <c r="AH205" s="169"/>
      <c r="AI205" s="163"/>
      <c r="AJ205" s="169"/>
      <c r="AK205" s="169"/>
    </row>
    <row r="206" spans="1:37" ht="15" customHeight="1">
      <c r="B206" s="280"/>
      <c r="C206" s="947" t="s">
        <v>313</v>
      </c>
      <c r="D206" s="690"/>
      <c r="E206" s="316" t="s">
        <v>314</v>
      </c>
      <c r="F206" s="427">
        <v>24.78</v>
      </c>
      <c r="G206" s="535">
        <v>21</v>
      </c>
      <c r="H206" s="409" t="s">
        <v>104</v>
      </c>
      <c r="I206" s="427">
        <v>30</v>
      </c>
      <c r="J206" s="443">
        <v>30</v>
      </c>
      <c r="K206" s="431" t="s">
        <v>105</v>
      </c>
      <c r="L206" s="462">
        <v>66</v>
      </c>
      <c r="M206" s="439">
        <v>66</v>
      </c>
      <c r="Z206" s="169"/>
      <c r="AA206" s="174"/>
      <c r="AB206" s="169"/>
      <c r="AC206" s="198"/>
      <c r="AD206" s="1179"/>
      <c r="AE206" s="198"/>
      <c r="AF206" s="169"/>
      <c r="AG206" s="163"/>
      <c r="AH206" s="169"/>
      <c r="AI206" s="163"/>
      <c r="AJ206" s="169"/>
      <c r="AK206" s="169"/>
    </row>
    <row r="207" spans="1:37" ht="15" customHeight="1" thickBot="1">
      <c r="B207" s="631" t="s">
        <v>327</v>
      </c>
      <c r="C207" s="441" t="s">
        <v>326</v>
      </c>
      <c r="D207" s="833">
        <v>60</v>
      </c>
      <c r="E207" s="430" t="s">
        <v>262</v>
      </c>
      <c r="F207" s="579">
        <v>20.84</v>
      </c>
      <c r="G207" s="587">
        <v>20</v>
      </c>
      <c r="H207" s="487" t="s">
        <v>71</v>
      </c>
      <c r="I207" s="462">
        <v>0.6</v>
      </c>
      <c r="J207" s="561">
        <v>0.6</v>
      </c>
      <c r="K207" s="430" t="s">
        <v>67</v>
      </c>
      <c r="L207" s="427">
        <v>10</v>
      </c>
      <c r="M207" s="437">
        <v>10</v>
      </c>
      <c r="Z207" s="169"/>
      <c r="AA207" s="357"/>
      <c r="AB207" s="169"/>
      <c r="AC207" s="163"/>
      <c r="AD207" s="169"/>
      <c r="AE207" s="198"/>
      <c r="AF207" s="1179"/>
      <c r="AG207" s="163"/>
      <c r="AH207" s="169"/>
      <c r="AI207" s="163"/>
      <c r="AJ207" s="169"/>
      <c r="AK207" s="169"/>
    </row>
    <row r="208" spans="1:37" ht="14.25" customHeight="1" thickBot="1">
      <c r="B208" s="527" t="s">
        <v>19</v>
      </c>
      <c r="C208" s="409" t="s">
        <v>118</v>
      </c>
      <c r="D208" s="669">
        <v>200</v>
      </c>
      <c r="E208" s="560" t="s">
        <v>311</v>
      </c>
      <c r="F208" s="47"/>
      <c r="G208" s="58"/>
      <c r="H208" s="877" t="s">
        <v>106</v>
      </c>
      <c r="I208" s="526">
        <v>6.5</v>
      </c>
      <c r="J208" s="561">
        <v>6.5</v>
      </c>
      <c r="K208" s="481" t="s">
        <v>105</v>
      </c>
      <c r="L208" s="474">
        <v>150</v>
      </c>
      <c r="M208" s="448">
        <v>150</v>
      </c>
      <c r="Z208" s="169"/>
      <c r="AA208" s="357"/>
      <c r="AB208" s="169"/>
      <c r="AC208" s="198"/>
      <c r="AD208" s="169"/>
      <c r="AE208" s="198"/>
      <c r="AF208" s="169"/>
      <c r="AG208" s="163"/>
      <c r="AH208" s="169"/>
      <c r="AI208" s="163"/>
      <c r="AJ208" s="169"/>
      <c r="AK208" s="169"/>
    </row>
    <row r="209" spans="2:37" ht="12.75" customHeight="1" thickBot="1">
      <c r="B209" s="424" t="s">
        <v>10</v>
      </c>
      <c r="C209" s="409" t="s">
        <v>11</v>
      </c>
      <c r="D209" s="488">
        <v>60</v>
      </c>
      <c r="E209" s="457" t="s">
        <v>150</v>
      </c>
      <c r="F209" s="113" t="s">
        <v>151</v>
      </c>
      <c r="G209" s="222" t="s">
        <v>152</v>
      </c>
      <c r="H209" s="873"/>
      <c r="I209" s="314"/>
      <c r="J209" s="277"/>
      <c r="K209" s="1638" t="s">
        <v>556</v>
      </c>
      <c r="L209" s="190"/>
      <c r="M209" s="175"/>
      <c r="Z209" s="169"/>
      <c r="AA209" s="357"/>
      <c r="AB209" s="1180"/>
      <c r="AC209" s="198"/>
      <c r="AD209" s="169"/>
      <c r="AE209" s="198"/>
      <c r="AF209" s="169"/>
      <c r="AG209" s="163"/>
      <c r="AH209" s="169"/>
      <c r="AI209" s="163"/>
      <c r="AJ209" s="169"/>
      <c r="AK209" s="169"/>
    </row>
    <row r="210" spans="2:37" ht="14.25" customHeight="1" thickBot="1">
      <c r="B210" s="424" t="s">
        <v>10</v>
      </c>
      <c r="C210" s="409" t="s">
        <v>15</v>
      </c>
      <c r="D210" s="488">
        <v>30</v>
      </c>
      <c r="E210" s="875" t="s">
        <v>146</v>
      </c>
      <c r="F210" s="702">
        <v>100</v>
      </c>
      <c r="G210" s="878">
        <v>60</v>
      </c>
      <c r="H210" s="126"/>
      <c r="I210" s="745"/>
      <c r="J210" s="876"/>
      <c r="K210" s="872" t="s">
        <v>111</v>
      </c>
      <c r="L210" s="282">
        <v>20</v>
      </c>
      <c r="M210" s="283">
        <v>20</v>
      </c>
      <c r="Z210" s="169"/>
      <c r="AA210" s="357"/>
      <c r="AB210" s="169"/>
      <c r="AC210" s="350"/>
      <c r="AD210" s="169"/>
      <c r="AE210" s="198"/>
      <c r="AF210" s="1179"/>
      <c r="AG210" s="163"/>
      <c r="AH210" s="169"/>
      <c r="AI210" s="163"/>
      <c r="AJ210" s="169"/>
      <c r="AK210" s="169"/>
    </row>
    <row r="211" spans="2:37" ht="15.75" customHeight="1" thickBot="1">
      <c r="B211" s="67"/>
      <c r="C211" s="920"/>
      <c r="D211" s="87"/>
      <c r="E211" s="67"/>
      <c r="F211" s="874" t="s">
        <v>310</v>
      </c>
      <c r="G211" s="35"/>
      <c r="H211" s="35"/>
      <c r="I211" s="35"/>
      <c r="J211" s="87"/>
      <c r="K211" s="433" t="s">
        <v>67</v>
      </c>
      <c r="L211" s="434">
        <v>10</v>
      </c>
      <c r="M211" s="485">
        <v>10</v>
      </c>
      <c r="AB211" s="169"/>
      <c r="AC211" s="198"/>
      <c r="AD211" s="1179"/>
      <c r="AE211" s="198"/>
      <c r="AF211" s="1179"/>
      <c r="AG211" s="163"/>
      <c r="AH211" s="169"/>
      <c r="AI211" s="163"/>
      <c r="AJ211" s="169"/>
      <c r="AK211" s="169"/>
    </row>
    <row r="212" spans="2:37" ht="12.75" customHeight="1" thickBot="1">
      <c r="B212" s="760"/>
      <c r="C212" s="750" t="s">
        <v>234</v>
      </c>
      <c r="D212" s="64"/>
      <c r="E212" s="583" t="s">
        <v>150</v>
      </c>
      <c r="F212" s="435" t="s">
        <v>151</v>
      </c>
      <c r="G212" s="436" t="s">
        <v>152</v>
      </c>
      <c r="H212" s="811" t="s">
        <v>150</v>
      </c>
      <c r="I212" s="435" t="s">
        <v>151</v>
      </c>
      <c r="J212" s="436" t="s">
        <v>152</v>
      </c>
      <c r="K212" s="433" t="s">
        <v>116</v>
      </c>
      <c r="L212" s="434">
        <v>0.2</v>
      </c>
      <c r="M212" s="485">
        <v>0.2</v>
      </c>
      <c r="AB212" s="1183"/>
      <c r="AC212" s="347"/>
      <c r="AD212" s="169"/>
      <c r="AE212" s="198"/>
      <c r="AF212" s="1179"/>
      <c r="AG212" s="163"/>
      <c r="AH212" s="169"/>
      <c r="AI212" s="163"/>
      <c r="AJ212" s="169"/>
      <c r="AK212" s="169"/>
    </row>
    <row r="213" spans="2:37" ht="15" customHeight="1" thickBot="1">
      <c r="B213" s="424" t="s">
        <v>195</v>
      </c>
      <c r="C213" s="409" t="s">
        <v>310</v>
      </c>
      <c r="D213" s="425" t="s">
        <v>194</v>
      </c>
      <c r="E213" s="449" t="s">
        <v>61</v>
      </c>
      <c r="F213" s="427">
        <v>66.75</v>
      </c>
      <c r="G213" s="442">
        <v>50</v>
      </c>
      <c r="H213" s="566" t="s">
        <v>105</v>
      </c>
      <c r="I213" s="526">
        <v>140</v>
      </c>
      <c r="J213" s="561">
        <v>140</v>
      </c>
      <c r="K213" s="333" t="s">
        <v>105</v>
      </c>
      <c r="L213" s="341">
        <v>200</v>
      </c>
      <c r="M213" s="319">
        <v>200</v>
      </c>
      <c r="AB213" s="169"/>
      <c r="AC213" s="198"/>
      <c r="AD213" s="169"/>
      <c r="AE213" s="198"/>
      <c r="AF213" s="169"/>
      <c r="AG213" s="201"/>
      <c r="AH213" s="169"/>
      <c r="AI213" s="163"/>
      <c r="AJ213" s="169"/>
      <c r="AK213" s="169"/>
    </row>
    <row r="214" spans="2:37" ht="15" customHeight="1" thickBot="1">
      <c r="B214" s="424" t="s">
        <v>581</v>
      </c>
      <c r="C214" s="409" t="s">
        <v>390</v>
      </c>
      <c r="D214" s="844" t="s">
        <v>637</v>
      </c>
      <c r="E214" s="440" t="s">
        <v>88</v>
      </c>
      <c r="F214" s="427">
        <v>12.5</v>
      </c>
      <c r="G214" s="442">
        <v>10</v>
      </c>
      <c r="H214" s="409" t="s">
        <v>228</v>
      </c>
      <c r="I214" s="427">
        <v>74.959999999999994</v>
      </c>
      <c r="J214" s="437">
        <v>74.959999999999994</v>
      </c>
      <c r="K214" s="846" t="s">
        <v>390</v>
      </c>
      <c r="L214" s="35"/>
      <c r="M214" s="87"/>
      <c r="AB214" s="1183"/>
      <c r="AC214" s="198"/>
      <c r="AD214" s="169"/>
      <c r="AE214" s="198"/>
      <c r="AF214" s="1179"/>
      <c r="AG214" s="169"/>
      <c r="AH214" s="169"/>
      <c r="AI214" s="167"/>
      <c r="AJ214" s="169"/>
      <c r="AK214" s="169"/>
    </row>
    <row r="215" spans="2:37" ht="12.75" customHeight="1" thickBot="1">
      <c r="B215" s="527" t="s">
        <v>17</v>
      </c>
      <c r="C215" s="668" t="s">
        <v>499</v>
      </c>
      <c r="D215" s="845">
        <v>200</v>
      </c>
      <c r="E215" s="440" t="s">
        <v>138</v>
      </c>
      <c r="F215" s="427">
        <v>12</v>
      </c>
      <c r="G215" s="442">
        <v>10</v>
      </c>
      <c r="H215" s="466" t="s">
        <v>283</v>
      </c>
      <c r="I215" s="464">
        <v>2</v>
      </c>
      <c r="J215" s="465">
        <v>2</v>
      </c>
      <c r="K215" s="457" t="s">
        <v>150</v>
      </c>
      <c r="L215" s="113" t="s">
        <v>151</v>
      </c>
      <c r="M215" s="776" t="s">
        <v>152</v>
      </c>
      <c r="AB215" s="1183"/>
      <c r="AC215" s="198"/>
      <c r="AD215" s="1179"/>
      <c r="AE215" s="198"/>
      <c r="AF215" s="169"/>
      <c r="AG215" s="232"/>
      <c r="AH215" s="232"/>
      <c r="AI215" s="170"/>
      <c r="AJ215" s="169"/>
      <c r="AK215" s="169"/>
    </row>
    <row r="216" spans="2:37" ht="12.75" customHeight="1">
      <c r="B216" s="460" t="s">
        <v>13</v>
      </c>
      <c r="C216" s="409" t="s">
        <v>560</v>
      </c>
      <c r="D216" s="488">
        <v>100</v>
      </c>
      <c r="E216" s="440" t="s">
        <v>149</v>
      </c>
      <c r="F216" s="427">
        <v>2</v>
      </c>
      <c r="G216" s="329">
        <v>2</v>
      </c>
      <c r="H216" s="575" t="s">
        <v>196</v>
      </c>
      <c r="I216" s="576"/>
      <c r="J216" s="805"/>
      <c r="K216" s="117" t="s">
        <v>110</v>
      </c>
      <c r="L216" s="564">
        <v>52.85</v>
      </c>
      <c r="M216" s="834">
        <v>45.7</v>
      </c>
      <c r="AB216" s="1179"/>
      <c r="AC216" s="198"/>
      <c r="AD216" s="169"/>
      <c r="AE216" s="198"/>
      <c r="AF216" s="1179"/>
      <c r="AG216" s="206"/>
      <c r="AH216" s="206"/>
      <c r="AI216" s="163"/>
      <c r="AJ216" s="169"/>
      <c r="AK216" s="169"/>
    </row>
    <row r="217" spans="2:37" ht="12" customHeight="1">
      <c r="B217" s="424" t="s">
        <v>10</v>
      </c>
      <c r="C217" s="409" t="s">
        <v>11</v>
      </c>
      <c r="D217" s="488">
        <v>60</v>
      </c>
      <c r="E217" s="531" t="s">
        <v>106</v>
      </c>
      <c r="F217" s="427">
        <v>3</v>
      </c>
      <c r="G217" s="329">
        <v>3</v>
      </c>
      <c r="H217" s="409" t="s">
        <v>228</v>
      </c>
      <c r="I217" s="427">
        <v>70.849999999999994</v>
      </c>
      <c r="J217" s="437">
        <v>49.64</v>
      </c>
      <c r="K217" s="852" t="s">
        <v>357</v>
      </c>
      <c r="L217" s="835">
        <v>74.180000000000007</v>
      </c>
      <c r="M217" s="443">
        <v>41.58</v>
      </c>
      <c r="AB217" s="1183"/>
      <c r="AC217" s="169"/>
      <c r="AD217" s="169"/>
      <c r="AE217" s="198"/>
      <c r="AF217" s="169"/>
      <c r="AG217" s="232"/>
      <c r="AH217" s="232"/>
      <c r="AI217" s="167"/>
      <c r="AJ217" s="169"/>
      <c r="AK217" s="169"/>
    </row>
    <row r="218" spans="2:37" ht="12.75" customHeight="1">
      <c r="B218" s="424" t="s">
        <v>10</v>
      </c>
      <c r="C218" s="409" t="s">
        <v>15</v>
      </c>
      <c r="D218" s="488">
        <v>30</v>
      </c>
      <c r="E218" s="531" t="s">
        <v>108</v>
      </c>
      <c r="F218" s="464">
        <v>1</v>
      </c>
      <c r="G218" s="533">
        <v>1</v>
      </c>
      <c r="H218" s="574" t="s">
        <v>125</v>
      </c>
      <c r="I218" s="577" t="s">
        <v>325</v>
      </c>
      <c r="J218" s="443">
        <v>4.3600000000000003</v>
      </c>
      <c r="K218" s="430" t="s">
        <v>251</v>
      </c>
      <c r="L218" s="427">
        <v>59.43</v>
      </c>
      <c r="M218" s="437">
        <v>47.41</v>
      </c>
      <c r="AB218" s="169"/>
      <c r="AC218" s="169"/>
      <c r="AD218" s="169"/>
      <c r="AE218" s="163"/>
      <c r="AF218" s="169"/>
      <c r="AG218" s="232"/>
      <c r="AH218" s="232"/>
      <c r="AI218" s="167"/>
      <c r="AJ218" s="169"/>
      <c r="AK218" s="169"/>
    </row>
    <row r="219" spans="2:37" ht="14.25" customHeight="1" thickBot="1">
      <c r="B219" s="73"/>
      <c r="C219" s="801"/>
      <c r="D219" s="84"/>
      <c r="E219" s="842" t="s">
        <v>109</v>
      </c>
      <c r="F219" s="470">
        <v>8.0000000000000002E-3</v>
      </c>
      <c r="G219" s="838">
        <v>8.0000000000000002E-3</v>
      </c>
      <c r="H219" s="487" t="s">
        <v>138</v>
      </c>
      <c r="I219" s="462">
        <v>11.9</v>
      </c>
      <c r="J219" s="439">
        <v>10</v>
      </c>
      <c r="K219" s="430" t="s">
        <v>192</v>
      </c>
      <c r="L219" s="467">
        <v>21.2</v>
      </c>
      <c r="M219" s="437">
        <v>16.399999999999999</v>
      </c>
      <c r="AB219" s="169"/>
      <c r="AC219" s="169"/>
      <c r="AD219" s="169"/>
      <c r="AE219" s="163"/>
      <c r="AF219" s="169"/>
      <c r="AG219" s="338"/>
      <c r="AH219" s="338"/>
      <c r="AI219" s="167"/>
      <c r="AJ219" s="169"/>
      <c r="AK219" s="169"/>
    </row>
    <row r="220" spans="2:37" ht="16.2" thickBot="1">
      <c r="B220" s="73"/>
      <c r="C220" s="801"/>
      <c r="D220" s="84"/>
      <c r="E220" s="47"/>
      <c r="F220" s="839" t="s">
        <v>392</v>
      </c>
      <c r="G220" s="47"/>
      <c r="H220" s="47"/>
      <c r="I220" s="47"/>
      <c r="J220" s="58"/>
      <c r="K220" s="466" t="s">
        <v>391</v>
      </c>
      <c r="L220" s="464">
        <v>2.2000000000000002</v>
      </c>
      <c r="M220" s="465">
        <v>2.2000000000000002</v>
      </c>
      <c r="AB220" s="162"/>
      <c r="AC220" s="232"/>
      <c r="AD220" s="169"/>
      <c r="AE220" s="169"/>
      <c r="AF220" s="169"/>
      <c r="AG220" s="230"/>
      <c r="AH220" s="230"/>
      <c r="AI220" s="167"/>
      <c r="AJ220" s="169"/>
      <c r="AK220" s="169"/>
    </row>
    <row r="221" spans="2:37" ht="15" thickBot="1">
      <c r="B221" s="73"/>
      <c r="C221" s="801"/>
      <c r="D221" s="84"/>
      <c r="E221" s="583" t="s">
        <v>150</v>
      </c>
      <c r="F221" s="435" t="s">
        <v>151</v>
      </c>
      <c r="G221" s="719" t="s">
        <v>152</v>
      </c>
      <c r="H221" s="583" t="s">
        <v>150</v>
      </c>
      <c r="I221" s="435" t="s">
        <v>151</v>
      </c>
      <c r="J221" s="719" t="s">
        <v>152</v>
      </c>
      <c r="K221" s="815" t="s">
        <v>88</v>
      </c>
      <c r="L221" s="470">
        <v>10.63</v>
      </c>
      <c r="M221" s="471">
        <v>8.51</v>
      </c>
      <c r="AB221" s="169"/>
      <c r="AC221" s="169"/>
      <c r="AD221" s="169"/>
      <c r="AE221" s="169"/>
      <c r="AF221" s="169"/>
      <c r="AG221" s="232"/>
      <c r="AH221" s="232"/>
      <c r="AI221" s="167"/>
      <c r="AJ221" s="169"/>
      <c r="AK221" s="169"/>
    </row>
    <row r="222" spans="2:37" ht="15" customHeight="1">
      <c r="B222" s="73"/>
      <c r="C222" s="801"/>
      <c r="D222" s="84"/>
      <c r="E222" s="117" t="s">
        <v>124</v>
      </c>
      <c r="F222" s="480">
        <v>2.9</v>
      </c>
      <c r="G222" s="836">
        <v>2.9</v>
      </c>
      <c r="H222" s="372" t="s">
        <v>88</v>
      </c>
      <c r="I222" s="205">
        <v>10</v>
      </c>
      <c r="J222" s="458">
        <v>8</v>
      </c>
      <c r="K222" s="466" t="s">
        <v>391</v>
      </c>
      <c r="L222" s="427">
        <v>1.8</v>
      </c>
      <c r="M222" s="437">
        <v>1.8</v>
      </c>
      <c r="AB222" s="169"/>
      <c r="AC222" s="169"/>
      <c r="AD222" s="169"/>
      <c r="AE222" s="169"/>
      <c r="AF222" s="169"/>
      <c r="AG222" s="232"/>
      <c r="AH222" s="232"/>
      <c r="AI222" s="169"/>
      <c r="AJ222" s="169"/>
      <c r="AK222" s="169"/>
    </row>
    <row r="223" spans="2:37" ht="13.5" customHeight="1">
      <c r="B223" s="73"/>
      <c r="C223" s="801"/>
      <c r="D223" s="84"/>
      <c r="E223" s="466" t="s">
        <v>142</v>
      </c>
      <c r="F223" s="427">
        <v>1.8</v>
      </c>
      <c r="G223" s="329">
        <v>1.8</v>
      </c>
      <c r="H223" s="840" t="s">
        <v>86</v>
      </c>
      <c r="I223" s="276">
        <v>4</v>
      </c>
      <c r="J223" s="841">
        <v>4</v>
      </c>
      <c r="K223" s="430" t="s">
        <v>137</v>
      </c>
      <c r="L223" s="427">
        <v>7.84</v>
      </c>
      <c r="M223" s="437">
        <v>7.84</v>
      </c>
      <c r="AB223" s="169"/>
      <c r="AC223" s="169"/>
      <c r="AD223" s="169"/>
      <c r="AE223" s="169"/>
      <c r="AF223" s="169"/>
      <c r="AG223" s="232"/>
      <c r="AH223" s="232"/>
      <c r="AI223" s="169"/>
      <c r="AJ223" s="169"/>
      <c r="AK223" s="169"/>
    </row>
    <row r="224" spans="2:37" ht="13.5" customHeight="1">
      <c r="B224" s="73"/>
      <c r="C224" s="801"/>
      <c r="D224" s="84"/>
      <c r="E224" s="430" t="s">
        <v>105</v>
      </c>
      <c r="F224" s="464">
        <v>24</v>
      </c>
      <c r="G224" s="533">
        <v>24</v>
      </c>
      <c r="H224" s="574" t="s">
        <v>71</v>
      </c>
      <c r="I224" s="473">
        <v>0.2</v>
      </c>
      <c r="J224" s="443">
        <v>0.2</v>
      </c>
      <c r="K224" s="430" t="s">
        <v>105</v>
      </c>
      <c r="L224" s="427">
        <v>46.52</v>
      </c>
      <c r="M224" s="437"/>
      <c r="AB224" s="162"/>
      <c r="AC224" s="232"/>
      <c r="AD224" s="169"/>
      <c r="AE224" s="169"/>
      <c r="AF224" s="169"/>
      <c r="AG224" s="232"/>
      <c r="AH224" s="232"/>
      <c r="AI224" s="169"/>
      <c r="AJ224" s="169"/>
      <c r="AK224" s="169"/>
    </row>
    <row r="225" spans="2:37" ht="14.25" customHeight="1">
      <c r="B225" s="73"/>
      <c r="C225" s="801"/>
      <c r="D225" s="84"/>
      <c r="E225" s="316" t="s">
        <v>192</v>
      </c>
      <c r="F225" s="473">
        <v>12</v>
      </c>
      <c r="G225" s="472">
        <v>10</v>
      </c>
      <c r="H225" s="574" t="s">
        <v>283</v>
      </c>
      <c r="I225" s="473">
        <v>1</v>
      </c>
      <c r="J225" s="443">
        <v>1</v>
      </c>
      <c r="K225" s="430" t="s">
        <v>126</v>
      </c>
      <c r="L225" s="427" t="s">
        <v>653</v>
      </c>
      <c r="M225" s="437">
        <v>8</v>
      </c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</row>
    <row r="226" spans="2:37" ht="12.75" customHeight="1" thickBot="1">
      <c r="B226" s="67"/>
      <c r="C226" s="920"/>
      <c r="D226" s="87"/>
      <c r="E226" s="318" t="s">
        <v>106</v>
      </c>
      <c r="F226" s="344">
        <v>2.4900000000000002</v>
      </c>
      <c r="G226" s="565">
        <v>2.4900000000000002</v>
      </c>
      <c r="H226" s="820" t="s">
        <v>393</v>
      </c>
      <c r="I226" s="474">
        <v>8.0000000000000004E-4</v>
      </c>
      <c r="J226" s="516">
        <v>8.0000000000000004E-4</v>
      </c>
      <c r="K226" s="806" t="s">
        <v>71</v>
      </c>
      <c r="L226" s="944">
        <v>0.6</v>
      </c>
      <c r="M226" s="945">
        <v>0.6</v>
      </c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</row>
    <row r="227" spans="2:37" ht="19.5" customHeight="1">
      <c r="C227" s="197"/>
      <c r="Z227" s="169"/>
      <c r="AI227" s="212"/>
      <c r="AJ227" s="169"/>
      <c r="AK227" s="169"/>
    </row>
    <row r="228" spans="2:37" ht="17.25" customHeight="1">
      <c r="B228" s="879" t="s">
        <v>225</v>
      </c>
      <c r="C228" s="197"/>
      <c r="D228" s="146"/>
      <c r="E228" s="146"/>
      <c r="F228" s="880" t="s">
        <v>253</v>
      </c>
      <c r="G228" s="146"/>
      <c r="H228" s="146"/>
      <c r="I228" s="146"/>
      <c r="J228" s="881" t="s">
        <v>352</v>
      </c>
      <c r="K228" s="146"/>
      <c r="L228" s="882"/>
      <c r="M228" s="146"/>
      <c r="Z228" s="169"/>
      <c r="AA228" s="354"/>
      <c r="AB228" s="169"/>
      <c r="AC228" s="169"/>
      <c r="AD228" s="169"/>
      <c r="AE228" s="169"/>
      <c r="AF228" s="169"/>
      <c r="AG228" s="169"/>
      <c r="AH228" s="169"/>
      <c r="AI228" s="966"/>
      <c r="AJ228" s="169"/>
      <c r="AK228" s="169"/>
    </row>
    <row r="229" spans="2:37" ht="18" customHeight="1">
      <c r="C229" s="197"/>
      <c r="K229" s="156" t="s">
        <v>286</v>
      </c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966"/>
      <c r="AJ229" s="169"/>
      <c r="AK229" s="169"/>
    </row>
    <row r="230" spans="2:37" ht="13.5" customHeight="1" thickBot="1">
      <c r="B230" s="2" t="s">
        <v>406</v>
      </c>
      <c r="C230" s="197"/>
      <c r="E230" s="210"/>
      <c r="Z230" s="169"/>
      <c r="AA230" s="339"/>
      <c r="AB230" s="339"/>
      <c r="AC230" s="169"/>
      <c r="AD230" s="355"/>
      <c r="AE230" s="356"/>
      <c r="AF230" s="169"/>
      <c r="AG230" s="155"/>
      <c r="AH230" s="169"/>
      <c r="AI230" s="966"/>
      <c r="AJ230" s="169"/>
      <c r="AK230" s="169"/>
    </row>
    <row r="231" spans="2:37" ht="13.5" customHeight="1">
      <c r="B231" s="31" t="s">
        <v>2</v>
      </c>
      <c r="C231" s="789" t="s">
        <v>3</v>
      </c>
      <c r="D231" s="451" t="s">
        <v>4</v>
      </c>
      <c r="E231" s="100" t="s">
        <v>79</v>
      </c>
      <c r="F231" s="81"/>
      <c r="G231" s="81"/>
      <c r="H231" s="81"/>
      <c r="I231" s="81"/>
      <c r="J231" s="81"/>
      <c r="K231" s="81"/>
      <c r="L231" s="81"/>
      <c r="M231" s="64"/>
      <c r="Z231" s="611"/>
      <c r="AA231" s="167"/>
      <c r="AB231" s="169"/>
      <c r="AC231" s="198"/>
      <c r="AD231" s="169"/>
      <c r="AE231" s="198"/>
      <c r="AF231" s="169"/>
      <c r="AG231" s="167"/>
      <c r="AH231" s="169"/>
      <c r="AI231" s="966"/>
      <c r="AJ231" s="169"/>
      <c r="AK231" s="169"/>
    </row>
    <row r="232" spans="2:37" ht="14.25" customHeight="1" thickBot="1">
      <c r="B232" s="501" t="s">
        <v>5</v>
      </c>
      <c r="C232" s="923"/>
      <c r="D232" s="582" t="s">
        <v>80</v>
      </c>
      <c r="E232" s="73"/>
      <c r="M232" s="84"/>
      <c r="Z232" s="968"/>
      <c r="AA232" s="167"/>
      <c r="AB232" s="169"/>
      <c r="AC232" s="198"/>
      <c r="AD232" s="169"/>
      <c r="AE232" s="198"/>
      <c r="AF232" s="169"/>
      <c r="AG232" s="167"/>
      <c r="AH232" s="169"/>
      <c r="AI232" s="966"/>
      <c r="AJ232" s="169"/>
      <c r="AK232" s="169"/>
    </row>
    <row r="233" spans="2:37" ht="15" customHeight="1" thickBot="1">
      <c r="B233" s="1612" t="s">
        <v>225</v>
      </c>
      <c r="C233" s="176"/>
      <c r="D233" s="64"/>
      <c r="E233" s="758" t="s">
        <v>376</v>
      </c>
      <c r="F233" s="47"/>
      <c r="G233" s="58"/>
      <c r="H233" s="47"/>
      <c r="I233" s="47"/>
      <c r="J233" s="58"/>
      <c r="K233" s="189" t="s">
        <v>222</v>
      </c>
      <c r="L233" s="190"/>
      <c r="M233" s="175"/>
      <c r="R233" s="210"/>
      <c r="T233" s="2"/>
      <c r="U233" s="2"/>
      <c r="V233" s="1042"/>
      <c r="W233" s="12"/>
      <c r="Z233" s="968"/>
      <c r="AA233" s="170"/>
      <c r="AB233" s="169"/>
      <c r="AC233" s="198"/>
      <c r="AD233" s="169"/>
      <c r="AE233" s="198"/>
      <c r="AF233" s="1179"/>
      <c r="AG233" s="167"/>
      <c r="AH233" s="169"/>
      <c r="AI233" s="169"/>
      <c r="AJ233" s="169"/>
      <c r="AK233" s="169"/>
    </row>
    <row r="234" spans="2:37" ht="15" thickBot="1">
      <c r="B234" s="412"/>
      <c r="C234" s="750" t="s">
        <v>346</v>
      </c>
      <c r="D234" s="386"/>
      <c r="E234" s="478" t="s">
        <v>150</v>
      </c>
      <c r="F234" s="113" t="s">
        <v>151</v>
      </c>
      <c r="G234" s="511" t="s">
        <v>152</v>
      </c>
      <c r="H234" s="538" t="s">
        <v>150</v>
      </c>
      <c r="I234" s="113" t="s">
        <v>151</v>
      </c>
      <c r="J234" s="511" t="s">
        <v>152</v>
      </c>
      <c r="K234" s="592" t="s">
        <v>150</v>
      </c>
      <c r="L234" s="119" t="s">
        <v>151</v>
      </c>
      <c r="M234" s="219" t="s">
        <v>152</v>
      </c>
      <c r="O234" s="2"/>
      <c r="U234" s="74"/>
      <c r="V234" s="156"/>
      <c r="W234" s="91"/>
      <c r="Z234" s="968"/>
      <c r="AA234" s="170"/>
      <c r="AB234" s="1181"/>
      <c r="AC234" s="198"/>
      <c r="AD234" s="169"/>
      <c r="AE234" s="198"/>
      <c r="AF234" s="169"/>
      <c r="AG234" s="167"/>
      <c r="AH234" s="169"/>
      <c r="AI234" s="169"/>
      <c r="AJ234" s="169"/>
      <c r="AK234" s="169"/>
    </row>
    <row r="235" spans="2:37" ht="16.2" thickBot="1">
      <c r="B235" s="424" t="s">
        <v>374</v>
      </c>
      <c r="C235" s="487" t="s">
        <v>375</v>
      </c>
      <c r="D235" s="425">
        <v>250</v>
      </c>
      <c r="E235" s="117" t="s">
        <v>85</v>
      </c>
      <c r="F235" s="205">
        <v>20</v>
      </c>
      <c r="G235" s="813">
        <v>20</v>
      </c>
      <c r="H235" s="759" t="s">
        <v>108</v>
      </c>
      <c r="I235" s="480">
        <v>1</v>
      </c>
      <c r="J235" s="836">
        <v>1</v>
      </c>
      <c r="K235" s="204" t="s">
        <v>122</v>
      </c>
      <c r="L235" s="203">
        <v>1</v>
      </c>
      <c r="M235" s="211">
        <v>1</v>
      </c>
      <c r="O235" s="1137" t="s">
        <v>225</v>
      </c>
      <c r="P235" s="1149"/>
      <c r="Q235" s="1149"/>
      <c r="R235" s="91"/>
      <c r="Z235" s="968"/>
      <c r="AA235" s="167"/>
      <c r="AB235" s="169"/>
      <c r="AC235" s="198"/>
      <c r="AD235" s="1179"/>
      <c r="AE235" s="198"/>
      <c r="AF235" s="169"/>
      <c r="AG235" s="167"/>
      <c r="AH235" s="169"/>
      <c r="AI235" s="169"/>
      <c r="AJ235" s="169"/>
      <c r="AK235" s="169"/>
    </row>
    <row r="236" spans="2:37" ht="15" thickBot="1">
      <c r="B236" s="420" t="s">
        <v>19</v>
      </c>
      <c r="C236" s="409" t="s">
        <v>118</v>
      </c>
      <c r="D236" s="1030">
        <v>200</v>
      </c>
      <c r="E236" s="316" t="s">
        <v>104</v>
      </c>
      <c r="F236" s="473">
        <v>160</v>
      </c>
      <c r="G236" s="443">
        <v>160</v>
      </c>
      <c r="H236" s="433" t="s">
        <v>148</v>
      </c>
      <c r="I236" s="462">
        <v>2</v>
      </c>
      <c r="J236" s="781">
        <v>2</v>
      </c>
      <c r="K236" s="433" t="s">
        <v>105</v>
      </c>
      <c r="L236" s="434">
        <v>66</v>
      </c>
      <c r="M236" s="485">
        <v>66</v>
      </c>
      <c r="O236" s="1047" t="s">
        <v>150</v>
      </c>
      <c r="P236" s="1074" t="s">
        <v>151</v>
      </c>
      <c r="Q236" s="1075" t="s">
        <v>152</v>
      </c>
      <c r="R236" s="81"/>
      <c r="S236" s="1050" t="s">
        <v>150</v>
      </c>
      <c r="T236" s="1050" t="s">
        <v>151</v>
      </c>
      <c r="U236" s="1051" t="s">
        <v>152</v>
      </c>
      <c r="V236" s="81"/>
      <c r="W236" s="1050" t="s">
        <v>150</v>
      </c>
      <c r="X236" s="1050" t="s">
        <v>151</v>
      </c>
      <c r="Y236" s="1051" t="s">
        <v>152</v>
      </c>
      <c r="Z236" s="968"/>
      <c r="AA236" s="170"/>
      <c r="AB236" s="1180"/>
      <c r="AC236" s="163"/>
      <c r="AD236" s="169"/>
      <c r="AE236" s="198"/>
      <c r="AF236" s="169"/>
      <c r="AG236" s="163"/>
      <c r="AH236" s="169"/>
      <c r="AI236" s="169"/>
      <c r="AJ236" s="169"/>
      <c r="AK236" s="169"/>
    </row>
    <row r="237" spans="2:37">
      <c r="B237" s="710" t="s">
        <v>10</v>
      </c>
      <c r="C237" s="807" t="s">
        <v>505</v>
      </c>
      <c r="D237" s="1639">
        <v>15</v>
      </c>
      <c r="E237" s="430" t="s">
        <v>67</v>
      </c>
      <c r="F237" s="427">
        <v>1.25</v>
      </c>
      <c r="G237" s="1032">
        <v>1.25</v>
      </c>
      <c r="H237" s="585" t="s">
        <v>105</v>
      </c>
      <c r="I237" s="441">
        <v>70</v>
      </c>
      <c r="J237" s="1640"/>
      <c r="K237" s="315" t="s">
        <v>67</v>
      </c>
      <c r="L237" s="397">
        <v>10</v>
      </c>
      <c r="M237" s="400">
        <v>10</v>
      </c>
      <c r="O237" s="1052" t="s">
        <v>247</v>
      </c>
      <c r="P237" s="1053">
        <f>D239+D248</f>
        <v>70</v>
      </c>
      <c r="Q237" s="1164">
        <f>D248+D239</f>
        <v>70</v>
      </c>
      <c r="R237" s="11"/>
      <c r="S237" s="915" t="s">
        <v>106</v>
      </c>
      <c r="T237" s="1053">
        <f>I236+F244+I242</f>
        <v>8.19</v>
      </c>
      <c r="U237" s="1055">
        <f>G244+J242+J236</f>
        <v>8.19</v>
      </c>
      <c r="V237" s="11"/>
      <c r="W237" s="1564" t="s">
        <v>428</v>
      </c>
      <c r="X237" s="158"/>
      <c r="Y237" s="161"/>
      <c r="Z237" s="968"/>
      <c r="AA237" s="170"/>
      <c r="AB237" s="169"/>
      <c r="AC237" s="198"/>
      <c r="AD237" s="169"/>
      <c r="AE237" s="198"/>
      <c r="AF237" s="169"/>
      <c r="AG237" s="163"/>
      <c r="AH237" s="169"/>
      <c r="AI237" s="169"/>
      <c r="AJ237" s="169"/>
      <c r="AK237" s="169"/>
    </row>
    <row r="238" spans="2:37" ht="15" thickBot="1">
      <c r="B238" s="591" t="s">
        <v>10</v>
      </c>
      <c r="C238" s="409" t="s">
        <v>11</v>
      </c>
      <c r="D238" s="425">
        <v>30</v>
      </c>
      <c r="E238" s="815"/>
      <c r="F238" s="15"/>
      <c r="G238" s="231"/>
      <c r="H238" s="1016"/>
      <c r="I238" s="15"/>
      <c r="J238" s="231"/>
      <c r="K238" s="333" t="s">
        <v>105</v>
      </c>
      <c r="L238" s="341">
        <v>150</v>
      </c>
      <c r="M238" s="319">
        <v>150</v>
      </c>
      <c r="O238" s="1057" t="s">
        <v>246</v>
      </c>
      <c r="P238" s="1058">
        <f>D238+D247</f>
        <v>90</v>
      </c>
      <c r="Q238" s="1172">
        <f>D247+D238</f>
        <v>90</v>
      </c>
      <c r="R238" s="11"/>
      <c r="S238" s="406" t="s">
        <v>115</v>
      </c>
      <c r="T238" s="1058">
        <f>F250+F253+F254</f>
        <v>8.48</v>
      </c>
      <c r="U238" s="1055">
        <f>G250+G254+G253</f>
        <v>8.48</v>
      </c>
      <c r="V238" s="11"/>
      <c r="W238" s="585" t="s">
        <v>135</v>
      </c>
      <c r="X238" s="1058">
        <f>I252</f>
        <v>3.9</v>
      </c>
      <c r="Y238" s="1174">
        <f>J252</f>
        <v>3.9</v>
      </c>
      <c r="Z238" s="968"/>
      <c r="AA238" s="170"/>
      <c r="AB238" s="1182"/>
      <c r="AC238" s="198"/>
      <c r="AD238" s="169"/>
      <c r="AE238" s="198"/>
      <c r="AF238" s="169"/>
      <c r="AG238" s="163"/>
      <c r="AH238" s="362"/>
      <c r="AI238" s="169"/>
      <c r="AJ238" s="169"/>
      <c r="AK238" s="169"/>
    </row>
    <row r="239" spans="2:37" ht="16.2" thickBot="1">
      <c r="B239" s="591" t="s">
        <v>10</v>
      </c>
      <c r="C239" s="409" t="s">
        <v>15</v>
      </c>
      <c r="D239" s="425">
        <v>30</v>
      </c>
      <c r="E239" s="812" t="s">
        <v>385</v>
      </c>
      <c r="F239" s="47"/>
      <c r="G239" s="47"/>
      <c r="H239" s="1646" t="s">
        <v>200</v>
      </c>
      <c r="I239" s="47"/>
      <c r="J239" s="58"/>
      <c r="K239" s="1642"/>
      <c r="L239" s="827"/>
      <c r="M239" s="1641"/>
      <c r="O239" s="1057" t="s">
        <v>102</v>
      </c>
      <c r="P239" s="1058">
        <f>I244+I251</f>
        <v>21.95</v>
      </c>
      <c r="Q239" s="1164">
        <f>J244+J251</f>
        <v>21.95</v>
      </c>
      <c r="R239" s="11"/>
      <c r="S239" s="1062" t="s">
        <v>430</v>
      </c>
      <c r="T239" s="1302">
        <f>X246</f>
        <v>0.13749999999999998</v>
      </c>
      <c r="U239" s="1060">
        <f>J243</f>
        <v>5.5</v>
      </c>
      <c r="V239" s="11"/>
      <c r="W239" s="1061" t="s">
        <v>112</v>
      </c>
      <c r="X239" s="1058">
        <f>F243+F252</f>
        <v>23.5</v>
      </c>
      <c r="Y239" s="1176">
        <f>G243+G252</f>
        <v>19.2</v>
      </c>
      <c r="Z239" s="968"/>
      <c r="AA239" s="170"/>
      <c r="AB239" s="169"/>
      <c r="AC239" s="350"/>
      <c r="AD239" s="169"/>
      <c r="AE239" s="198"/>
      <c r="AF239" s="169"/>
      <c r="AG239" s="163"/>
      <c r="AH239" s="362"/>
      <c r="AI239" s="169"/>
      <c r="AJ239" s="169"/>
      <c r="AK239" s="169"/>
    </row>
    <row r="240" spans="2:37" ht="15" thickBot="1">
      <c r="B240" s="460" t="s">
        <v>13</v>
      </c>
      <c r="C240" s="409" t="s">
        <v>560</v>
      </c>
      <c r="D240" s="425">
        <v>100</v>
      </c>
      <c r="E240" s="457" t="s">
        <v>150</v>
      </c>
      <c r="F240" s="113" t="s">
        <v>151</v>
      </c>
      <c r="G240" s="222" t="s">
        <v>152</v>
      </c>
      <c r="H240" s="478" t="s">
        <v>150</v>
      </c>
      <c r="I240" s="113" t="s">
        <v>151</v>
      </c>
      <c r="J240" s="222" t="s">
        <v>152</v>
      </c>
      <c r="K240" s="814" t="s">
        <v>284</v>
      </c>
      <c r="L240" s="475"/>
      <c r="M240" s="58"/>
      <c r="O240" s="1066" t="s">
        <v>176</v>
      </c>
      <c r="P240" s="1079">
        <f>F235</f>
        <v>20</v>
      </c>
      <c r="Q240" s="1164">
        <f>G235</f>
        <v>20</v>
      </c>
      <c r="R240" s="11"/>
      <c r="S240" s="406" t="s">
        <v>67</v>
      </c>
      <c r="T240" s="1058">
        <f>L237+L252++F237</f>
        <v>21.25</v>
      </c>
      <c r="U240" s="1065">
        <f>M252+M237+G237</f>
        <v>21.25</v>
      </c>
      <c r="V240" s="11"/>
      <c r="W240" s="1061" t="s">
        <v>88</v>
      </c>
      <c r="X240" s="1058">
        <f>F242</f>
        <v>12.5</v>
      </c>
      <c r="Y240" s="1174">
        <f>G242</f>
        <v>10</v>
      </c>
      <c r="Z240" s="968"/>
      <c r="AA240" s="170"/>
      <c r="AB240" s="169"/>
      <c r="AC240" s="198"/>
      <c r="AD240" s="1179"/>
      <c r="AE240" s="198"/>
      <c r="AF240" s="169"/>
      <c r="AG240" s="163"/>
      <c r="AH240" s="169"/>
      <c r="AI240" s="169"/>
      <c r="AJ240" s="169"/>
      <c r="AK240" s="169"/>
    </row>
    <row r="241" spans="2:37" ht="15" thickBot="1">
      <c r="B241" s="760"/>
      <c r="C241" s="750" t="s">
        <v>234</v>
      </c>
      <c r="D241" s="64"/>
      <c r="E241" s="117" t="s">
        <v>127</v>
      </c>
      <c r="F241" s="205">
        <v>66.75</v>
      </c>
      <c r="G241" s="813">
        <v>50</v>
      </c>
      <c r="H241" s="818" t="s">
        <v>104</v>
      </c>
      <c r="I241" s="305">
        <v>30.25</v>
      </c>
      <c r="J241" s="458">
        <v>30.25</v>
      </c>
      <c r="K241" s="457" t="s">
        <v>150</v>
      </c>
      <c r="L241" s="113" t="s">
        <v>151</v>
      </c>
      <c r="M241" s="222" t="s">
        <v>152</v>
      </c>
      <c r="O241" s="430" t="s">
        <v>61</v>
      </c>
      <c r="P241" s="1058">
        <f>F241+F251</f>
        <v>240.49</v>
      </c>
      <c r="Q241" s="1175">
        <f>G241+G251</f>
        <v>180.4</v>
      </c>
      <c r="R241" s="11"/>
      <c r="S241" s="1187" t="s">
        <v>68</v>
      </c>
      <c r="T241" s="1058">
        <f>D237</f>
        <v>15</v>
      </c>
      <c r="U241" s="1055">
        <f>D237</f>
        <v>15</v>
      </c>
      <c r="V241" s="11"/>
      <c r="W241" s="1061" t="s">
        <v>243</v>
      </c>
      <c r="X241" s="1079">
        <f>L242</f>
        <v>63.12</v>
      </c>
      <c r="Y241" s="1177">
        <f>M242</f>
        <v>60</v>
      </c>
      <c r="Z241" s="968"/>
      <c r="AA241" s="170"/>
      <c r="AB241" s="1183"/>
      <c r="AC241" s="169"/>
      <c r="AD241" s="169"/>
      <c r="AE241" s="198"/>
      <c r="AF241" s="1179"/>
      <c r="AG241" s="163"/>
      <c r="AH241" s="169"/>
      <c r="AI241" s="169"/>
      <c r="AJ241" s="169"/>
      <c r="AK241" s="169"/>
    </row>
    <row r="242" spans="2:37">
      <c r="B242" s="422" t="s">
        <v>540</v>
      </c>
      <c r="C242" s="409" t="s">
        <v>711</v>
      </c>
      <c r="D242" s="832">
        <v>250</v>
      </c>
      <c r="E242" s="430" t="s">
        <v>129</v>
      </c>
      <c r="F242" s="427">
        <v>12.5</v>
      </c>
      <c r="G242" s="329">
        <v>10</v>
      </c>
      <c r="H242" s="409" t="s">
        <v>106</v>
      </c>
      <c r="I242" s="427">
        <v>2.19</v>
      </c>
      <c r="J242" s="437">
        <v>2.19</v>
      </c>
      <c r="K242" s="817" t="s">
        <v>76</v>
      </c>
      <c r="L242" s="476">
        <v>63.12</v>
      </c>
      <c r="M242" s="477">
        <v>60</v>
      </c>
      <c r="O242" s="1052" t="s">
        <v>248</v>
      </c>
      <c r="P242" s="1079">
        <f>X242</f>
        <v>103.02</v>
      </c>
      <c r="Q242" s="1175">
        <f>Y242</f>
        <v>93.1</v>
      </c>
      <c r="R242" s="11"/>
      <c r="S242" s="406" t="s">
        <v>69</v>
      </c>
      <c r="T242" s="1058">
        <f>L235</f>
        <v>1</v>
      </c>
      <c r="U242" s="1055">
        <f>M235</f>
        <v>1</v>
      </c>
      <c r="V242" s="11"/>
      <c r="W242" s="1093" t="s">
        <v>433</v>
      </c>
      <c r="X242" s="1563">
        <f>SUM(X238:X241)</f>
        <v>103.02</v>
      </c>
      <c r="Y242" s="1095">
        <f>SUM(Y238:Y241)</f>
        <v>93.1</v>
      </c>
      <c r="Z242" s="968"/>
      <c r="AA242" s="170"/>
      <c r="AB242" s="1184"/>
      <c r="AC242" s="198"/>
      <c r="AD242" s="1228"/>
      <c r="AE242" s="198"/>
      <c r="AF242" s="1179"/>
      <c r="AG242" s="163"/>
      <c r="AH242" s="169"/>
      <c r="AI242" s="169"/>
      <c r="AJ242" s="169"/>
      <c r="AK242" s="169"/>
    </row>
    <row r="243" spans="2:37" ht="15" thickBot="1">
      <c r="B243" s="460" t="s">
        <v>335</v>
      </c>
      <c r="C243" s="409" t="s">
        <v>317</v>
      </c>
      <c r="D243" s="425">
        <v>60</v>
      </c>
      <c r="E243" s="430" t="s">
        <v>131</v>
      </c>
      <c r="F243" s="464">
        <v>12</v>
      </c>
      <c r="G243" s="533">
        <v>10</v>
      </c>
      <c r="H243" s="585" t="s">
        <v>125</v>
      </c>
      <c r="I243" s="526" t="s">
        <v>410</v>
      </c>
      <c r="J243" s="561">
        <v>5.5</v>
      </c>
      <c r="K243" s="73"/>
      <c r="L243" s="11"/>
      <c r="M243" s="84"/>
      <c r="O243" s="1052" t="s">
        <v>451</v>
      </c>
      <c r="P243" s="1078">
        <f>L251+D240</f>
        <v>114.8</v>
      </c>
      <c r="Q243" s="1164">
        <f>D240+M251</f>
        <v>114</v>
      </c>
      <c r="R243" s="11"/>
      <c r="S243" s="406" t="s">
        <v>71</v>
      </c>
      <c r="T243" s="1150">
        <f>F245+I245+I255+I235</f>
        <v>2.97</v>
      </c>
      <c r="U243" s="1055">
        <f>G245+J245+J255+J235</f>
        <v>2.97</v>
      </c>
      <c r="V243" s="11"/>
      <c r="W243" s="11"/>
      <c r="X243" s="11"/>
      <c r="Y243" s="84"/>
      <c r="Z243" s="968"/>
      <c r="AA243" s="170"/>
      <c r="AB243" s="169"/>
      <c r="AC243" s="198"/>
      <c r="AD243" s="169"/>
      <c r="AE243" s="198"/>
      <c r="AF243" s="1179"/>
      <c r="AG243" s="163"/>
      <c r="AH243" s="360"/>
      <c r="AI243" s="169"/>
      <c r="AJ243" s="169"/>
      <c r="AK243" s="169"/>
    </row>
    <row r="244" spans="2:37">
      <c r="B244" s="421" t="s">
        <v>318</v>
      </c>
      <c r="C244" s="487" t="s">
        <v>315</v>
      </c>
      <c r="D244" s="524" t="s">
        <v>416</v>
      </c>
      <c r="E244" s="430" t="s">
        <v>106</v>
      </c>
      <c r="F244" s="427">
        <v>4</v>
      </c>
      <c r="G244" s="782">
        <v>4</v>
      </c>
      <c r="H244" s="585" t="s">
        <v>142</v>
      </c>
      <c r="I244" s="441">
        <v>19.25</v>
      </c>
      <c r="J244" s="442">
        <v>19.25</v>
      </c>
      <c r="K244" s="73"/>
      <c r="L244" s="11"/>
      <c r="M244" s="84"/>
      <c r="O244" s="1110" t="s">
        <v>174</v>
      </c>
      <c r="P244" s="1079">
        <f>L250</f>
        <v>20</v>
      </c>
      <c r="Q244" s="1164">
        <f>M250</f>
        <v>20</v>
      </c>
      <c r="R244" s="11"/>
      <c r="S244" s="1187" t="s">
        <v>215</v>
      </c>
      <c r="T244" s="1067">
        <f>L254</f>
        <v>10</v>
      </c>
      <c r="U244" s="1055">
        <f>M254</f>
        <v>10</v>
      </c>
      <c r="V244" s="11"/>
      <c r="W244" s="1143" t="s">
        <v>438</v>
      </c>
      <c r="X244" s="1144" t="s">
        <v>439</v>
      </c>
      <c r="Y244" s="1145" t="s">
        <v>440</v>
      </c>
      <c r="Z244" s="968"/>
      <c r="AA244" s="170"/>
      <c r="AB244" s="1183"/>
      <c r="AC244" s="198"/>
      <c r="AD244" s="1179"/>
      <c r="AE244" s="198"/>
      <c r="AF244" s="169"/>
      <c r="AG244" s="201"/>
      <c r="AH244" s="169"/>
      <c r="AI244" s="169"/>
      <c r="AJ244" s="169"/>
      <c r="AK244" s="169"/>
    </row>
    <row r="245" spans="2:37">
      <c r="B245" s="527"/>
      <c r="C245" s="668" t="s">
        <v>316</v>
      </c>
      <c r="D245" s="528"/>
      <c r="E245" s="466" t="s">
        <v>108</v>
      </c>
      <c r="F245" s="427">
        <v>1.06</v>
      </c>
      <c r="G245" s="472">
        <v>1.06</v>
      </c>
      <c r="H245" s="585" t="s">
        <v>71</v>
      </c>
      <c r="I245" s="441">
        <v>0.56000000000000005</v>
      </c>
      <c r="J245" s="442">
        <v>0.56000000000000005</v>
      </c>
      <c r="K245" s="73"/>
      <c r="L245" s="11"/>
      <c r="M245" s="84"/>
      <c r="O245" s="1237" t="s">
        <v>292</v>
      </c>
      <c r="P245" s="1058">
        <f>F249</f>
        <v>109.8</v>
      </c>
      <c r="Q245" s="1164">
        <f>G249</f>
        <v>93.4</v>
      </c>
      <c r="R245" s="11"/>
      <c r="S245" s="406" t="s">
        <v>435</v>
      </c>
      <c r="T245" s="1150">
        <f>F246+I254</f>
        <v>1.0699999999999999E-2</v>
      </c>
      <c r="U245" s="1151">
        <f>G246+J254</f>
        <v>1.0699999999999999E-2</v>
      </c>
      <c r="V245" s="11"/>
      <c r="W245" s="1119" t="s">
        <v>456</v>
      </c>
      <c r="X245" s="1146">
        <f>Y245/1000/0.04</f>
        <v>0.13749999999999998</v>
      </c>
      <c r="Y245" s="1120">
        <f>J243</f>
        <v>5.5</v>
      </c>
      <c r="Z245" s="968"/>
      <c r="AA245" s="361"/>
      <c r="AB245" s="169"/>
      <c r="AC245" s="198"/>
      <c r="AD245" s="169"/>
      <c r="AE245" s="169"/>
      <c r="AF245" s="169"/>
      <c r="AG245" s="163"/>
      <c r="AH245" s="169"/>
      <c r="AI245" s="169"/>
      <c r="AJ245" s="169"/>
      <c r="AK245" s="169"/>
    </row>
    <row r="246" spans="2:37" ht="15" thickBot="1">
      <c r="B246" s="424" t="s">
        <v>293</v>
      </c>
      <c r="C246" s="409" t="s">
        <v>288</v>
      </c>
      <c r="D246" s="529">
        <v>200</v>
      </c>
      <c r="E246" s="466" t="s">
        <v>109</v>
      </c>
      <c r="F246" s="427">
        <v>0.01</v>
      </c>
      <c r="G246" s="782">
        <v>0.01</v>
      </c>
      <c r="H246" s="1647"/>
      <c r="I246" s="11"/>
      <c r="J246" s="84"/>
      <c r="K246" s="73"/>
      <c r="L246" s="11"/>
      <c r="M246" s="84"/>
      <c r="O246" s="1057" t="s">
        <v>78</v>
      </c>
      <c r="P246" s="1079">
        <f>I241+F236</f>
        <v>190.25</v>
      </c>
      <c r="Q246" s="1175">
        <f>G236+J241</f>
        <v>190.25</v>
      </c>
      <c r="R246" s="11"/>
      <c r="S246" s="409" t="s">
        <v>455</v>
      </c>
      <c r="T246" s="11">
        <f>L253</f>
        <v>0.2</v>
      </c>
      <c r="U246" s="1109">
        <f>M253</f>
        <v>0.2</v>
      </c>
      <c r="V246" s="11"/>
      <c r="W246" s="1122" t="s">
        <v>441</v>
      </c>
      <c r="X246" s="1153">
        <f>SUM(X245)</f>
        <v>0.13749999999999998</v>
      </c>
      <c r="Y246" s="1148">
        <f>SUM(Y245)</f>
        <v>5.5</v>
      </c>
      <c r="Z246" s="968"/>
      <c r="AA246" s="198"/>
      <c r="AB246" s="1183"/>
      <c r="AC246" s="169"/>
      <c r="AD246" s="1179"/>
      <c r="AE246" s="198"/>
      <c r="AF246" s="169"/>
      <c r="AG246" s="169"/>
      <c r="AH246" s="169"/>
      <c r="AI246" s="169"/>
      <c r="AJ246" s="169"/>
      <c r="AK246" s="169"/>
    </row>
    <row r="247" spans="2:37" ht="15" thickBot="1">
      <c r="B247" s="591" t="s">
        <v>10</v>
      </c>
      <c r="C247" s="409" t="s">
        <v>11</v>
      </c>
      <c r="D247" s="425">
        <v>60</v>
      </c>
      <c r="E247" s="481" t="s">
        <v>105</v>
      </c>
      <c r="F247" s="474">
        <v>193.75</v>
      </c>
      <c r="G247" s="821">
        <v>193.75</v>
      </c>
      <c r="H247" s="837"/>
      <c r="I247" s="35"/>
      <c r="J247" s="87"/>
      <c r="K247" s="67"/>
      <c r="L247" s="35"/>
      <c r="M247" s="87"/>
      <c r="O247" s="1643" t="s">
        <v>87</v>
      </c>
      <c r="P247" s="1644">
        <f>I250</f>
        <v>7.5</v>
      </c>
      <c r="Q247" s="1117">
        <f>J250</f>
        <v>7.5</v>
      </c>
      <c r="R247" s="35"/>
      <c r="S247" s="323" t="s">
        <v>140</v>
      </c>
      <c r="T247" s="1645">
        <f>F255</f>
        <v>2.2999999999999998</v>
      </c>
      <c r="U247" s="1117">
        <f>G255</f>
        <v>2.2999999999999998</v>
      </c>
      <c r="V247" s="35"/>
      <c r="W247" s="35"/>
      <c r="X247" s="35"/>
      <c r="Y247" s="87"/>
      <c r="Z247" s="968"/>
      <c r="AA247" s="198"/>
      <c r="AB247" s="169"/>
      <c r="AC247" s="169"/>
      <c r="AD247" s="169"/>
      <c r="AE247" s="163"/>
      <c r="AF247" s="169"/>
      <c r="AG247" s="169"/>
      <c r="AH247" s="169"/>
      <c r="AI247" s="169"/>
      <c r="AJ247" s="169"/>
      <c r="AK247" s="169"/>
    </row>
    <row r="248" spans="2:37" ht="15" thickBot="1">
      <c r="B248" s="591" t="s">
        <v>10</v>
      </c>
      <c r="C248" s="409" t="s">
        <v>15</v>
      </c>
      <c r="D248" s="425">
        <v>40</v>
      </c>
      <c r="E248" s="560" t="s">
        <v>386</v>
      </c>
      <c r="F248" s="47"/>
      <c r="G248" s="47"/>
      <c r="H248" s="47"/>
      <c r="I248" s="47"/>
      <c r="J248" s="47"/>
      <c r="K248" s="522" t="s">
        <v>288</v>
      </c>
      <c r="L248" s="233"/>
      <c r="M248" s="393"/>
      <c r="R248" s="11"/>
      <c r="V248" s="11"/>
      <c r="Z248" s="968"/>
      <c r="AA248" s="169"/>
      <c r="AB248" s="169"/>
      <c r="AC248" s="169"/>
      <c r="AD248" s="169"/>
      <c r="AE248" s="163"/>
      <c r="AF248" s="169"/>
      <c r="AG248" s="169"/>
      <c r="AH248" s="169"/>
      <c r="AI248" s="169"/>
      <c r="AJ248" s="169"/>
      <c r="AK248" s="169"/>
    </row>
    <row r="249" spans="2:37" ht="15" thickBot="1">
      <c r="B249" s="73"/>
      <c r="C249" s="801"/>
      <c r="D249" s="84"/>
      <c r="E249" s="117" t="s">
        <v>292</v>
      </c>
      <c r="F249" s="205">
        <v>109.8</v>
      </c>
      <c r="G249" s="808">
        <v>93.4</v>
      </c>
      <c r="H249" s="819" t="s">
        <v>132</v>
      </c>
      <c r="I249" s="205"/>
      <c r="J249" s="251"/>
      <c r="K249" s="263" t="s">
        <v>150</v>
      </c>
      <c r="L249" s="264" t="s">
        <v>151</v>
      </c>
      <c r="M249" s="265" t="s">
        <v>152</v>
      </c>
      <c r="R249" s="11"/>
      <c r="S249" s="11"/>
      <c r="T249" s="11"/>
      <c r="U249" s="11"/>
      <c r="V249" s="11"/>
      <c r="W249" s="11"/>
      <c r="Z249" s="968"/>
      <c r="AA249" s="169"/>
      <c r="AB249" s="169"/>
      <c r="AC249" s="169"/>
      <c r="AD249" s="169"/>
      <c r="AE249" s="169"/>
      <c r="AF249" s="1179"/>
      <c r="AG249" s="169"/>
      <c r="AH249" s="169"/>
      <c r="AI249" s="169"/>
      <c r="AJ249" s="169"/>
      <c r="AK249" s="169"/>
    </row>
    <row r="250" spans="2:37">
      <c r="B250" s="73"/>
      <c r="C250" s="801"/>
      <c r="D250" s="84"/>
      <c r="E250" s="431" t="s">
        <v>93</v>
      </c>
      <c r="F250" s="462">
        <v>5.05</v>
      </c>
      <c r="G250" s="463">
        <v>5.05</v>
      </c>
      <c r="H250" s="409" t="s">
        <v>124</v>
      </c>
      <c r="I250" s="427">
        <v>7.5</v>
      </c>
      <c r="J250" s="437">
        <v>7.5</v>
      </c>
      <c r="K250" s="596" t="s">
        <v>174</v>
      </c>
      <c r="L250" s="564">
        <v>20</v>
      </c>
      <c r="M250" s="765">
        <v>20</v>
      </c>
      <c r="O250" s="11"/>
      <c r="P250" s="11"/>
      <c r="Q250" s="11"/>
      <c r="R250" s="11"/>
      <c r="S250" s="11"/>
      <c r="T250" s="11"/>
      <c r="U250" s="11"/>
      <c r="V250" s="11"/>
      <c r="W250" s="11"/>
      <c r="Z250" s="968"/>
      <c r="AA250" s="163"/>
      <c r="AB250" s="162"/>
      <c r="AI250" s="169"/>
      <c r="AJ250" s="169"/>
      <c r="AK250" s="169"/>
    </row>
    <row r="251" spans="2:37">
      <c r="B251" s="73"/>
      <c r="C251" s="801"/>
      <c r="D251" s="84"/>
      <c r="E251" s="430" t="s">
        <v>127</v>
      </c>
      <c r="F251" s="427">
        <v>173.74</v>
      </c>
      <c r="G251" s="782">
        <v>130.4</v>
      </c>
      <c r="H251" s="409" t="s">
        <v>133</v>
      </c>
      <c r="I251" s="427">
        <v>2.7</v>
      </c>
      <c r="J251" s="437">
        <v>2.7</v>
      </c>
      <c r="K251" s="430" t="s">
        <v>566</v>
      </c>
      <c r="L251" s="427">
        <v>14.8</v>
      </c>
      <c r="M251" s="428">
        <v>14</v>
      </c>
      <c r="Z251" s="968"/>
      <c r="AA251" s="11"/>
      <c r="AB251" s="11"/>
      <c r="AI251" s="169"/>
      <c r="AJ251" s="169"/>
      <c r="AK251" s="169"/>
    </row>
    <row r="252" spans="2:37">
      <c r="B252" s="73"/>
      <c r="C252" s="801"/>
      <c r="D252" s="84"/>
      <c r="E252" s="430" t="s">
        <v>130</v>
      </c>
      <c r="F252" s="427">
        <v>11.5</v>
      </c>
      <c r="G252" s="782">
        <v>9.1999999999999993</v>
      </c>
      <c r="H252" s="409" t="s">
        <v>135</v>
      </c>
      <c r="I252" s="427">
        <v>3.9</v>
      </c>
      <c r="J252" s="437">
        <v>3.9</v>
      </c>
      <c r="K252" s="430" t="s">
        <v>67</v>
      </c>
      <c r="L252" s="427">
        <v>10</v>
      </c>
      <c r="M252" s="428">
        <v>10</v>
      </c>
      <c r="Z252" s="169"/>
      <c r="AI252" s="169"/>
      <c r="AJ252" s="169"/>
      <c r="AK252" s="169"/>
    </row>
    <row r="253" spans="2:37">
      <c r="B253" s="73"/>
      <c r="C253" s="801"/>
      <c r="D253" s="84"/>
      <c r="E253" s="431" t="s">
        <v>93</v>
      </c>
      <c r="F253" s="462">
        <v>1.1399999999999999</v>
      </c>
      <c r="G253" s="463">
        <v>1.1399999999999999</v>
      </c>
      <c r="H253" s="409" t="s">
        <v>105</v>
      </c>
      <c r="I253" s="427">
        <v>27.1</v>
      </c>
      <c r="J253" s="437">
        <v>27.1</v>
      </c>
      <c r="K253" s="430" t="s">
        <v>116</v>
      </c>
      <c r="L253" s="427">
        <v>0.2</v>
      </c>
      <c r="M253" s="428">
        <v>0.2</v>
      </c>
      <c r="Z253" s="611"/>
      <c r="AI253" s="169"/>
      <c r="AJ253" s="169"/>
      <c r="AK253" s="169"/>
    </row>
    <row r="254" spans="2:37" ht="15.6">
      <c r="B254" s="73"/>
      <c r="C254" s="801"/>
      <c r="D254" s="84"/>
      <c r="E254" s="430" t="s">
        <v>93</v>
      </c>
      <c r="F254" s="427">
        <v>2.29</v>
      </c>
      <c r="G254" s="329">
        <v>2.29</v>
      </c>
      <c r="H254" s="487" t="s">
        <v>109</v>
      </c>
      <c r="I254" s="589">
        <v>6.9999999999999999E-4</v>
      </c>
      <c r="J254" s="590">
        <v>6.9999999999999999E-4</v>
      </c>
      <c r="K254" s="431" t="s">
        <v>256</v>
      </c>
      <c r="L254" s="462">
        <v>10</v>
      </c>
      <c r="M254" s="513">
        <v>10</v>
      </c>
      <c r="Z254" s="968"/>
      <c r="AI254" s="313"/>
      <c r="AJ254" s="169"/>
      <c r="AK254" s="169"/>
    </row>
    <row r="255" spans="2:37" ht="16.2" thickBot="1">
      <c r="B255" s="67"/>
      <c r="C255" s="920"/>
      <c r="D255" s="87"/>
      <c r="E255" s="481" t="s">
        <v>107</v>
      </c>
      <c r="F255" s="474">
        <v>2.2999999999999998</v>
      </c>
      <c r="G255" s="821">
        <v>2.2999999999999998</v>
      </c>
      <c r="H255" s="820" t="s">
        <v>71</v>
      </c>
      <c r="I255" s="344">
        <v>0.35</v>
      </c>
      <c r="J255" s="506">
        <v>0.35</v>
      </c>
      <c r="K255" s="333" t="s">
        <v>105</v>
      </c>
      <c r="L255" s="341">
        <v>220</v>
      </c>
      <c r="M255" s="630">
        <v>220</v>
      </c>
      <c r="O255" s="163"/>
      <c r="P255" s="15"/>
      <c r="Q255" s="769"/>
      <c r="Z255" s="968"/>
      <c r="AI255" s="313"/>
      <c r="AJ255" s="169"/>
      <c r="AK255" s="169"/>
    </row>
    <row r="256" spans="2:37" ht="15.6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968"/>
      <c r="AA256" s="966"/>
      <c r="AB256" s="169"/>
      <c r="AC256" s="169"/>
      <c r="AD256" s="169"/>
      <c r="AE256" s="169"/>
      <c r="AF256" s="169"/>
      <c r="AG256" s="163"/>
      <c r="AH256" s="163"/>
      <c r="AI256" s="313"/>
      <c r="AJ256" s="169"/>
      <c r="AK256" s="169"/>
    </row>
    <row r="257" spans="2:37" ht="15.6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968"/>
      <c r="AA257" s="339"/>
      <c r="AB257" s="339"/>
      <c r="AC257" s="169"/>
      <c r="AD257" s="355"/>
      <c r="AE257" s="356"/>
      <c r="AF257" s="169"/>
      <c r="AG257" s="155"/>
      <c r="AH257" s="169"/>
      <c r="AI257" s="313"/>
      <c r="AJ257" s="169"/>
      <c r="AK257" s="169"/>
    </row>
    <row r="258" spans="2:37" ht="15.6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968"/>
      <c r="AA258" s="174"/>
      <c r="AB258" s="169"/>
      <c r="AC258" s="198"/>
      <c r="AD258" s="169"/>
      <c r="AE258" s="198"/>
      <c r="AF258" s="169"/>
      <c r="AG258" s="167"/>
      <c r="AH258" s="169"/>
      <c r="AI258" s="313"/>
      <c r="AJ258" s="169"/>
      <c r="AK258" s="169"/>
    </row>
    <row r="259" spans="2:37" ht="15.6">
      <c r="C259" s="197"/>
      <c r="F259" s="210" t="s">
        <v>253</v>
      </c>
      <c r="J259" s="156"/>
      <c r="L259" s="2"/>
      <c r="Z259" s="968"/>
      <c r="AA259" s="174"/>
      <c r="AB259" s="169"/>
      <c r="AC259" s="198"/>
      <c r="AD259" s="169"/>
      <c r="AE259" s="198"/>
      <c r="AF259" s="169"/>
      <c r="AG259" s="167"/>
      <c r="AH259" s="169"/>
      <c r="AI259" s="313"/>
      <c r="AJ259" s="169"/>
      <c r="AK259" s="169"/>
    </row>
    <row r="260" spans="2:37" ht="16.2" thickBot="1">
      <c r="B260" s="2" t="s">
        <v>406</v>
      </c>
      <c r="C260" s="197"/>
      <c r="K260" s="156"/>
      <c r="Z260" s="968"/>
      <c r="AA260" s="357"/>
      <c r="AB260" s="170"/>
      <c r="AC260" s="198"/>
      <c r="AD260" s="169"/>
      <c r="AE260" s="198"/>
      <c r="AF260" s="1179"/>
      <c r="AG260" s="167"/>
      <c r="AH260" s="221"/>
      <c r="AI260" s="313"/>
      <c r="AJ260" s="169"/>
      <c r="AK260" s="169"/>
    </row>
    <row r="261" spans="2:37" ht="15" thickBot="1">
      <c r="B261" s="560" t="s">
        <v>321</v>
      </c>
      <c r="C261" s="793"/>
      <c r="D261" s="523"/>
      <c r="E261" s="45"/>
      <c r="F261" s="1482" t="s">
        <v>757</v>
      </c>
      <c r="G261" s="47"/>
      <c r="H261" s="47"/>
      <c r="I261" s="47"/>
      <c r="J261" s="58"/>
      <c r="K261" s="823" t="s">
        <v>237</v>
      </c>
      <c r="L261" s="190"/>
      <c r="M261" s="175"/>
      <c r="Z261" s="968"/>
      <c r="AA261" s="357"/>
      <c r="AB261" s="1181"/>
      <c r="AC261" s="198"/>
      <c r="AD261" s="169"/>
      <c r="AE261" s="198"/>
      <c r="AF261" s="169"/>
      <c r="AG261" s="163"/>
      <c r="AH261" s="169"/>
      <c r="AI261" s="163"/>
      <c r="AJ261" s="169"/>
      <c r="AK261" s="169"/>
    </row>
    <row r="262" spans="2:37" ht="15" thickBot="1">
      <c r="B262" s="412"/>
      <c r="C262" s="750" t="s">
        <v>346</v>
      </c>
      <c r="D262" s="386"/>
      <c r="E262" s="557" t="s">
        <v>150</v>
      </c>
      <c r="F262" s="120" t="s">
        <v>151</v>
      </c>
      <c r="G262" s="223" t="s">
        <v>152</v>
      </c>
      <c r="H262" s="557" t="s">
        <v>150</v>
      </c>
      <c r="I262" s="120" t="s">
        <v>151</v>
      </c>
      <c r="J262" s="223" t="s">
        <v>152</v>
      </c>
      <c r="K262" s="260" t="s">
        <v>150</v>
      </c>
      <c r="L262" s="261" t="s">
        <v>151</v>
      </c>
      <c r="M262" s="388" t="s">
        <v>152</v>
      </c>
      <c r="Z262" s="169"/>
      <c r="AA262" s="174"/>
      <c r="AB262" s="169"/>
      <c r="AC262" s="198"/>
      <c r="AD262" s="169"/>
      <c r="AE262" s="198"/>
      <c r="AF262" s="169"/>
      <c r="AG262" s="163"/>
      <c r="AH262" s="169"/>
      <c r="AI262" s="163"/>
      <c r="AJ262" s="169"/>
      <c r="AK262" s="169"/>
    </row>
    <row r="263" spans="2:37" ht="16.2" thickBot="1">
      <c r="B263" s="749" t="s">
        <v>322</v>
      </c>
      <c r="C263" s="487" t="s">
        <v>756</v>
      </c>
      <c r="D263" s="1949" t="s">
        <v>324</v>
      </c>
      <c r="E263" s="115" t="s">
        <v>137</v>
      </c>
      <c r="F263" s="476">
        <v>29.45</v>
      </c>
      <c r="G263" s="1566">
        <v>29.45</v>
      </c>
      <c r="H263" s="1567" t="s">
        <v>108</v>
      </c>
      <c r="I263" s="754">
        <v>0.6</v>
      </c>
      <c r="J263" s="755">
        <v>0.6</v>
      </c>
      <c r="K263" s="1541" t="s">
        <v>257</v>
      </c>
      <c r="L263" s="208">
        <v>3</v>
      </c>
      <c r="M263" s="224">
        <v>3</v>
      </c>
      <c r="O263" s="1137" t="s">
        <v>457</v>
      </c>
      <c r="Z263" s="169"/>
      <c r="AA263" s="357"/>
      <c r="AB263" s="169"/>
      <c r="AC263" s="163"/>
      <c r="AD263" s="169"/>
      <c r="AE263" s="198"/>
      <c r="AF263" s="169"/>
      <c r="AG263" s="163"/>
      <c r="AH263" s="169"/>
      <c r="AI263" s="163"/>
      <c r="AJ263" s="169"/>
      <c r="AK263" s="169"/>
    </row>
    <row r="264" spans="2:37" ht="15" thickBot="1">
      <c r="B264" s="504" t="s">
        <v>22</v>
      </c>
      <c r="C264" s="409" t="s">
        <v>237</v>
      </c>
      <c r="D264" s="489">
        <v>200</v>
      </c>
      <c r="E264" s="430" t="s">
        <v>104</v>
      </c>
      <c r="F264" s="473">
        <v>104</v>
      </c>
      <c r="G264" s="587">
        <v>104</v>
      </c>
      <c r="H264" s="574" t="s">
        <v>105</v>
      </c>
      <c r="I264" s="427">
        <v>63.4</v>
      </c>
      <c r="J264" s="437"/>
      <c r="K264" s="594" t="s">
        <v>78</v>
      </c>
      <c r="L264" s="427">
        <v>200</v>
      </c>
      <c r="M264" s="437">
        <v>200</v>
      </c>
      <c r="O264" s="1099" t="s">
        <v>150</v>
      </c>
      <c r="P264" s="1100" t="s">
        <v>151</v>
      </c>
      <c r="Q264" s="1049" t="s">
        <v>152</v>
      </c>
      <c r="R264" s="81"/>
      <c r="S264" s="1050" t="s">
        <v>150</v>
      </c>
      <c r="T264" s="1050" t="s">
        <v>151</v>
      </c>
      <c r="U264" s="1051" t="s">
        <v>152</v>
      </c>
      <c r="V264" s="81"/>
      <c r="W264" s="1050" t="s">
        <v>150</v>
      </c>
      <c r="X264" s="1101" t="s">
        <v>151</v>
      </c>
      <c r="Y264" s="1102" t="s">
        <v>152</v>
      </c>
      <c r="Z264" s="169"/>
      <c r="AA264" s="357"/>
      <c r="AB264" s="1182"/>
      <c r="AC264" s="198"/>
      <c r="AD264" s="169"/>
      <c r="AE264" s="198"/>
      <c r="AF264" s="169"/>
      <c r="AG264" s="163"/>
      <c r="AH264" s="169"/>
      <c r="AI264" s="163"/>
      <c r="AJ264" s="169"/>
      <c r="AK264" s="169"/>
    </row>
    <row r="265" spans="2:37">
      <c r="B265" s="710" t="s">
        <v>10</v>
      </c>
      <c r="C265" s="807" t="s">
        <v>505</v>
      </c>
      <c r="D265" s="152">
        <v>15</v>
      </c>
      <c r="E265" s="430" t="s">
        <v>67</v>
      </c>
      <c r="F265" s="473">
        <v>5.52</v>
      </c>
      <c r="G265" s="587">
        <v>5.52</v>
      </c>
      <c r="H265" s="574" t="s">
        <v>106</v>
      </c>
      <c r="I265" s="473">
        <v>10</v>
      </c>
      <c r="J265" s="443">
        <v>10</v>
      </c>
      <c r="K265" s="858" t="s">
        <v>67</v>
      </c>
      <c r="L265" s="786">
        <v>8</v>
      </c>
      <c r="M265" s="787">
        <v>8</v>
      </c>
      <c r="O265" s="271" t="s">
        <v>247</v>
      </c>
      <c r="P265" s="1140">
        <f>D267+D276</f>
        <v>60</v>
      </c>
      <c r="Q265" s="1164">
        <f>D267+D276</f>
        <v>60</v>
      </c>
      <c r="R265" s="11"/>
      <c r="S265" s="406" t="s">
        <v>106</v>
      </c>
      <c r="T265" s="1053">
        <f>I265+F276+I271</f>
        <v>18</v>
      </c>
      <c r="U265" s="1055">
        <f>G276+J265+J271</f>
        <v>18</v>
      </c>
      <c r="V265" s="11"/>
      <c r="W265" s="1104" t="s">
        <v>428</v>
      </c>
      <c r="X265" s="159"/>
      <c r="Y265" s="160"/>
      <c r="Z265" s="169"/>
      <c r="AA265" s="357"/>
      <c r="AB265" s="1180"/>
      <c r="AC265" s="198"/>
      <c r="AD265" s="169"/>
      <c r="AE265" s="198"/>
      <c r="AF265" s="169"/>
      <c r="AG265" s="163"/>
      <c r="AH265" s="169"/>
      <c r="AI265" s="163"/>
      <c r="AJ265" s="169"/>
      <c r="AK265" s="169"/>
    </row>
    <row r="266" spans="2:37" ht="15" thickBot="1">
      <c r="B266" s="424" t="s">
        <v>10</v>
      </c>
      <c r="C266" s="409" t="s">
        <v>11</v>
      </c>
      <c r="D266" s="489">
        <v>30</v>
      </c>
      <c r="E266" s="67"/>
      <c r="F266" s="35"/>
      <c r="G266" s="35"/>
      <c r="H266" s="35"/>
      <c r="I266" s="35"/>
      <c r="J266" s="87"/>
      <c r="K266" s="539" t="s">
        <v>105</v>
      </c>
      <c r="L266" s="474">
        <v>10</v>
      </c>
      <c r="M266" s="448">
        <v>10</v>
      </c>
      <c r="O266" s="1057" t="s">
        <v>246</v>
      </c>
      <c r="P266" s="1058">
        <f>L270+D266+D275</f>
        <v>108.2</v>
      </c>
      <c r="Q266" s="1172">
        <f>D266+M270+D275</f>
        <v>108.2</v>
      </c>
      <c r="R266" s="11"/>
      <c r="S266" s="406" t="s">
        <v>115</v>
      </c>
      <c r="T266" s="1058">
        <f>L275</f>
        <v>5.6</v>
      </c>
      <c r="U266" s="1055">
        <f>M275</f>
        <v>5.6</v>
      </c>
      <c r="V266" s="11"/>
      <c r="W266" s="585" t="s">
        <v>658</v>
      </c>
      <c r="X266" s="1058">
        <f>I274</f>
        <v>123.2</v>
      </c>
      <c r="Y266" s="1174">
        <f>J274</f>
        <v>80</v>
      </c>
      <c r="Z266" s="169"/>
      <c r="AA266" s="357"/>
      <c r="AB266" s="169"/>
      <c r="AC266" s="350"/>
      <c r="AD266" s="1179"/>
      <c r="AE266" s="198"/>
      <c r="AF266" s="1179"/>
      <c r="AG266" s="163"/>
      <c r="AH266" s="169"/>
      <c r="AI266" s="163"/>
      <c r="AJ266" s="169"/>
      <c r="AK266" s="169"/>
    </row>
    <row r="267" spans="2:37" ht="15" thickBot="1">
      <c r="B267" s="421" t="s">
        <v>10</v>
      </c>
      <c r="C267" s="487" t="s">
        <v>15</v>
      </c>
      <c r="D267" s="570">
        <v>30</v>
      </c>
      <c r="E267" s="713" t="s">
        <v>561</v>
      </c>
      <c r="F267" s="47"/>
      <c r="G267" s="58"/>
      <c r="H267" s="824" t="s">
        <v>657</v>
      </c>
      <c r="I267" s="43"/>
      <c r="J267" s="825"/>
      <c r="K267" s="1533" t="s">
        <v>591</v>
      </c>
      <c r="L267" s="47"/>
      <c r="M267" s="58"/>
      <c r="O267" s="1057" t="s">
        <v>102</v>
      </c>
      <c r="P267" s="1058">
        <f>F269+F270</f>
        <v>18.7</v>
      </c>
      <c r="Q267" s="1164">
        <f>G270+G269</f>
        <v>18.7</v>
      </c>
      <c r="R267" s="11"/>
      <c r="S267" s="1062" t="s">
        <v>430</v>
      </c>
      <c r="T267" s="1150">
        <f>X273</f>
        <v>0.19750000000000001</v>
      </c>
      <c r="U267" s="1060">
        <f>M272+G271</f>
        <v>7.9</v>
      </c>
      <c r="V267" s="11"/>
      <c r="W267" s="1061" t="s">
        <v>112</v>
      </c>
      <c r="X267" s="1058">
        <f>F275+L273</f>
        <v>26.1</v>
      </c>
      <c r="Y267" s="1174">
        <f>G275+M273</f>
        <v>21</v>
      </c>
      <c r="Z267" s="169"/>
      <c r="AA267" s="357"/>
      <c r="AB267" s="169"/>
      <c r="AC267" s="198"/>
      <c r="AD267" s="169"/>
      <c r="AE267" s="198"/>
      <c r="AF267" s="1179"/>
      <c r="AG267" s="163"/>
      <c r="AH267" s="169"/>
      <c r="AI267" s="163"/>
      <c r="AJ267" s="169"/>
      <c r="AK267" s="169"/>
    </row>
    <row r="268" spans="2:37" ht="15" thickBot="1">
      <c r="B268" s="1648" t="s">
        <v>13</v>
      </c>
      <c r="C268" s="323" t="s">
        <v>565</v>
      </c>
      <c r="D268" s="407">
        <v>100</v>
      </c>
      <c r="E268" s="478" t="s">
        <v>150</v>
      </c>
      <c r="F268" s="113" t="s">
        <v>151</v>
      </c>
      <c r="G268" s="222" t="s">
        <v>152</v>
      </c>
      <c r="H268" s="826" t="s">
        <v>593</v>
      </c>
      <c r="I268" s="827"/>
      <c r="J268" s="828"/>
      <c r="K268" s="538" t="s">
        <v>150</v>
      </c>
      <c r="L268" s="113" t="s">
        <v>151</v>
      </c>
      <c r="M268" s="222" t="s">
        <v>152</v>
      </c>
      <c r="O268" s="1057" t="s">
        <v>137</v>
      </c>
      <c r="P268" s="1079">
        <f>F263</f>
        <v>29.45</v>
      </c>
      <c r="Q268" s="1175">
        <f>G263</f>
        <v>29.45</v>
      </c>
      <c r="R268" s="11"/>
      <c r="S268" s="406" t="s">
        <v>67</v>
      </c>
      <c r="T268" s="1058">
        <f>F265+L265</f>
        <v>13.52</v>
      </c>
      <c r="U268" s="1065">
        <f>G265+M265</f>
        <v>13.52</v>
      </c>
      <c r="V268" s="11"/>
      <c r="W268" s="1093" t="s">
        <v>433</v>
      </c>
      <c r="X268" s="1563">
        <f>SUM(X266:X267)</f>
        <v>149.30000000000001</v>
      </c>
      <c r="Y268" s="1652">
        <f>SUM(Y266:Y267)</f>
        <v>101</v>
      </c>
      <c r="Z268" s="169"/>
      <c r="AA268" s="974"/>
      <c r="AB268" s="1183"/>
      <c r="AC268" s="347"/>
      <c r="AD268" s="169"/>
      <c r="AE268" s="198"/>
      <c r="AF268" s="169"/>
      <c r="AG268" s="163"/>
      <c r="AH268" s="360"/>
      <c r="AI268" s="163"/>
      <c r="AJ268" s="169"/>
      <c r="AK268" s="169"/>
    </row>
    <row r="269" spans="2:37" ht="15" thickBot="1">
      <c r="B269" s="760"/>
      <c r="C269" s="750" t="s">
        <v>234</v>
      </c>
      <c r="D269" s="64"/>
      <c r="E269" s="515" t="s">
        <v>102</v>
      </c>
      <c r="F269" s="276">
        <v>17.5</v>
      </c>
      <c r="G269" s="1515">
        <v>17.5</v>
      </c>
      <c r="H269" s="532" t="s">
        <v>150</v>
      </c>
      <c r="I269" s="119" t="s">
        <v>151</v>
      </c>
      <c r="J269" s="219" t="s">
        <v>152</v>
      </c>
      <c r="K269" s="115" t="s">
        <v>228</v>
      </c>
      <c r="L269" s="208">
        <v>104.12</v>
      </c>
      <c r="M269" s="224">
        <v>72</v>
      </c>
      <c r="O269" s="430" t="s">
        <v>61</v>
      </c>
      <c r="P269" s="1058">
        <f>I270</f>
        <v>117</v>
      </c>
      <c r="Q269" s="1164">
        <f>J270</f>
        <v>88</v>
      </c>
      <c r="R269" s="11"/>
      <c r="S269" s="1187" t="s">
        <v>68</v>
      </c>
      <c r="T269" s="1058">
        <f>D265</f>
        <v>15</v>
      </c>
      <c r="U269" s="1055">
        <f>D265</f>
        <v>15</v>
      </c>
      <c r="V269" s="11"/>
      <c r="W269" s="1653"/>
      <c r="X269" s="286"/>
      <c r="Y269" s="1654"/>
      <c r="Z269" s="169"/>
      <c r="AA269" s="198"/>
      <c r="AB269" s="1184"/>
      <c r="AC269" s="198"/>
      <c r="AD269" s="1228"/>
      <c r="AE269" s="198"/>
      <c r="AF269" s="1179"/>
      <c r="AG269" s="201"/>
      <c r="AH269" s="169"/>
      <c r="AI269" s="163"/>
      <c r="AJ269" s="169"/>
      <c r="AK269" s="169"/>
    </row>
    <row r="270" spans="2:37">
      <c r="B270" s="422" t="s">
        <v>589</v>
      </c>
      <c r="C270" s="409" t="s">
        <v>590</v>
      </c>
      <c r="D270" s="886">
        <v>250</v>
      </c>
      <c r="E270" s="316" t="s">
        <v>343</v>
      </c>
      <c r="F270" s="473">
        <v>1.2</v>
      </c>
      <c r="G270" s="472">
        <v>1.2</v>
      </c>
      <c r="H270" s="117" t="s">
        <v>127</v>
      </c>
      <c r="I270" s="205">
        <v>117</v>
      </c>
      <c r="J270" s="534">
        <v>88</v>
      </c>
      <c r="K270" s="430" t="s">
        <v>232</v>
      </c>
      <c r="L270" s="427">
        <v>18.2</v>
      </c>
      <c r="M270" s="437">
        <v>18.2</v>
      </c>
      <c r="O270" s="1057" t="s">
        <v>248</v>
      </c>
      <c r="P270" s="1079">
        <f>X268</f>
        <v>149.30000000000001</v>
      </c>
      <c r="Q270" s="1175">
        <f>Y268</f>
        <v>101</v>
      </c>
      <c r="R270" s="11"/>
      <c r="S270" s="406" t="s">
        <v>250</v>
      </c>
      <c r="T270" s="1058">
        <f>L263</f>
        <v>3</v>
      </c>
      <c r="U270" s="1055">
        <f>M263</f>
        <v>3</v>
      </c>
      <c r="V270" s="11"/>
      <c r="W270" s="1143" t="s">
        <v>438</v>
      </c>
      <c r="X270" s="1144" t="s">
        <v>439</v>
      </c>
      <c r="Y270" s="1145" t="s">
        <v>440</v>
      </c>
      <c r="Z270" s="169"/>
      <c r="AA270" s="198"/>
      <c r="AB270" s="169"/>
      <c r="AC270" s="198"/>
      <c r="AD270" s="1179"/>
      <c r="AE270" s="198"/>
      <c r="AF270" s="1179"/>
      <c r="AG270" s="169"/>
      <c r="AH270" s="169"/>
      <c r="AI270" s="163"/>
      <c r="AJ270" s="169"/>
      <c r="AK270" s="169"/>
    </row>
    <row r="271" spans="2:37" ht="12" customHeight="1">
      <c r="B271" s="527" t="s">
        <v>403</v>
      </c>
      <c r="C271" s="441" t="s">
        <v>738</v>
      </c>
      <c r="D271" s="887">
        <v>100</v>
      </c>
      <c r="E271" s="936" t="s">
        <v>125</v>
      </c>
      <c r="F271" s="473" t="s">
        <v>639</v>
      </c>
      <c r="G271" s="461">
        <v>5</v>
      </c>
      <c r="H271" s="829" t="s">
        <v>89</v>
      </c>
      <c r="I271" s="427">
        <v>3</v>
      </c>
      <c r="J271" s="437">
        <v>3</v>
      </c>
      <c r="K271" s="316" t="s">
        <v>104</v>
      </c>
      <c r="L271" s="473">
        <v>6.06</v>
      </c>
      <c r="M271" s="443">
        <v>6.06</v>
      </c>
      <c r="O271" s="1052" t="s">
        <v>458</v>
      </c>
      <c r="P271" s="1079">
        <f>D268</f>
        <v>100</v>
      </c>
      <c r="Q271" s="1164">
        <f>D268</f>
        <v>100</v>
      </c>
      <c r="R271" s="11"/>
      <c r="S271" s="406" t="s">
        <v>71</v>
      </c>
      <c r="T271" s="1058">
        <f>I263+F277+F273</f>
        <v>2.1</v>
      </c>
      <c r="U271" s="1055">
        <f>G277+J263+G273</f>
        <v>2.1</v>
      </c>
      <c r="V271" s="11"/>
      <c r="W271" s="1626" t="s">
        <v>474</v>
      </c>
      <c r="X271" s="1146">
        <f>Y271/1000/0.04</f>
        <v>7.2499999999999995E-2</v>
      </c>
      <c r="Y271" s="1120">
        <f>M272</f>
        <v>2.9</v>
      </c>
      <c r="Z271" s="169"/>
      <c r="AA271" s="169"/>
      <c r="AB271" s="1183"/>
      <c r="AC271" s="198"/>
      <c r="AD271" s="1179"/>
      <c r="AE271" s="198"/>
      <c r="AF271" s="169"/>
      <c r="AG271" s="163"/>
      <c r="AH271" s="169"/>
      <c r="AI271" s="169"/>
      <c r="AJ271" s="169"/>
      <c r="AK271" s="169"/>
    </row>
    <row r="272" spans="2:37" ht="14.25" customHeight="1">
      <c r="B272" s="421" t="s">
        <v>655</v>
      </c>
      <c r="C272" s="487" t="s">
        <v>190</v>
      </c>
      <c r="D272" s="570" t="s">
        <v>412</v>
      </c>
      <c r="E272" s="430" t="s">
        <v>105</v>
      </c>
      <c r="F272" s="427">
        <v>3.5</v>
      </c>
      <c r="G272" s="1570"/>
      <c r="H272" s="430" t="s">
        <v>104</v>
      </c>
      <c r="I272" s="427">
        <v>16</v>
      </c>
      <c r="J272" s="428">
        <v>15</v>
      </c>
      <c r="K272" s="316" t="s">
        <v>125</v>
      </c>
      <c r="L272" s="473" t="s">
        <v>656</v>
      </c>
      <c r="M272" s="437">
        <v>2.9</v>
      </c>
      <c r="O272" s="1066" t="s">
        <v>473</v>
      </c>
      <c r="P272" s="1067">
        <f>D274</f>
        <v>200</v>
      </c>
      <c r="Q272" s="1164">
        <f>D274</f>
        <v>200</v>
      </c>
      <c r="R272" s="11"/>
      <c r="S272" s="406" t="s">
        <v>435</v>
      </c>
      <c r="T272" s="1058">
        <f>F278</f>
        <v>0.01</v>
      </c>
      <c r="U272" s="1151">
        <f>G278</f>
        <v>0.01</v>
      </c>
      <c r="V272" s="11"/>
      <c r="W272" s="1626" t="s">
        <v>659</v>
      </c>
      <c r="X272" s="1146">
        <f>Y272/1000/0.04</f>
        <v>0.125</v>
      </c>
      <c r="Y272" s="1120">
        <f>G271</f>
        <v>5</v>
      </c>
      <c r="Z272" s="169"/>
      <c r="AA272" s="169"/>
      <c r="AB272" s="1179"/>
      <c r="AC272" s="198"/>
      <c r="AD272" s="169"/>
      <c r="AE272" s="198"/>
      <c r="AF272" s="1179"/>
      <c r="AG272" s="169"/>
      <c r="AH272" s="169"/>
      <c r="AI272" s="169"/>
      <c r="AJ272" s="169"/>
      <c r="AK272" s="169"/>
    </row>
    <row r="273" spans="2:37" ht="12" customHeight="1" thickBot="1">
      <c r="B273" s="527" t="s">
        <v>147</v>
      </c>
      <c r="C273" s="668" t="s">
        <v>714</v>
      </c>
      <c r="D273" s="1649"/>
      <c r="E273" s="466" t="s">
        <v>108</v>
      </c>
      <c r="F273" s="468">
        <v>0.5</v>
      </c>
      <c r="G273" s="753">
        <v>0.5</v>
      </c>
      <c r="H273" s="1565" t="s">
        <v>593</v>
      </c>
      <c r="I273" s="11"/>
      <c r="J273" s="84"/>
      <c r="K273" s="316" t="s">
        <v>91</v>
      </c>
      <c r="L273" s="473">
        <v>14.1</v>
      </c>
      <c r="M273" s="465">
        <v>11</v>
      </c>
      <c r="O273" s="1057" t="s">
        <v>228</v>
      </c>
      <c r="P273" s="1079">
        <f>L269</f>
        <v>104.12</v>
      </c>
      <c r="Q273" s="1203">
        <f>M269</f>
        <v>72</v>
      </c>
      <c r="R273" s="11"/>
      <c r="S273" s="409" t="s">
        <v>140</v>
      </c>
      <c r="T273" s="1058">
        <f>L274</f>
        <v>10</v>
      </c>
      <c r="U273" s="1055">
        <f>M274</f>
        <v>10</v>
      </c>
      <c r="V273" s="11"/>
      <c r="W273" s="1122" t="s">
        <v>441</v>
      </c>
      <c r="X273" s="1153">
        <f>SUM(X271:X272)</f>
        <v>0.19750000000000001</v>
      </c>
      <c r="Y273" s="1148">
        <f>SUM(Y271:Y272)</f>
        <v>7.9</v>
      </c>
      <c r="Z273" s="169"/>
      <c r="AA273" s="169"/>
      <c r="AB273" s="1183"/>
      <c r="AC273" s="169"/>
      <c r="AD273" s="169"/>
      <c r="AE273" s="198"/>
      <c r="AF273" s="169"/>
      <c r="AG273" s="169"/>
      <c r="AH273" s="169"/>
      <c r="AI273" s="169"/>
      <c r="AJ273" s="169"/>
      <c r="AK273" s="169"/>
    </row>
    <row r="274" spans="2:37" ht="15" thickBot="1">
      <c r="B274" s="424" t="s">
        <v>10</v>
      </c>
      <c r="C274" s="409" t="s">
        <v>229</v>
      </c>
      <c r="D274" s="489">
        <v>200</v>
      </c>
      <c r="E274" s="316" t="s">
        <v>640</v>
      </c>
      <c r="F274" s="384"/>
      <c r="G274" s="1560"/>
      <c r="H274" s="430" t="s">
        <v>146</v>
      </c>
      <c r="I274" s="427">
        <v>123.2</v>
      </c>
      <c r="J274" s="428">
        <v>80</v>
      </c>
      <c r="K274" s="316" t="s">
        <v>204</v>
      </c>
      <c r="L274" s="473">
        <v>10</v>
      </c>
      <c r="M274" s="465">
        <v>10</v>
      </c>
      <c r="O274" s="1057" t="s">
        <v>78</v>
      </c>
      <c r="P274" s="1079">
        <f>F264+L264+L271</f>
        <v>310.06</v>
      </c>
      <c r="Q274" s="1175">
        <f>G264+M271+M264+J272</f>
        <v>325.06</v>
      </c>
      <c r="R274" s="35"/>
      <c r="S274" s="35"/>
      <c r="T274" s="35"/>
      <c r="U274" s="35"/>
      <c r="V274" s="35"/>
      <c r="W274" s="35"/>
      <c r="X274" s="35"/>
      <c r="Y274" s="87"/>
      <c r="Z274" s="169"/>
      <c r="AA274" s="169"/>
      <c r="AB274" s="169"/>
      <c r="AC274" s="169"/>
      <c r="AD274" s="169"/>
      <c r="AE274" s="163"/>
      <c r="AF274" s="1183"/>
      <c r="AG274" s="169"/>
      <c r="AH274" s="169"/>
      <c r="AI274" s="169"/>
      <c r="AJ274" s="169"/>
      <c r="AK274" s="169"/>
    </row>
    <row r="275" spans="2:37">
      <c r="B275" s="424" t="s">
        <v>10</v>
      </c>
      <c r="C275" s="409" t="s">
        <v>11</v>
      </c>
      <c r="D275" s="489">
        <v>60</v>
      </c>
      <c r="E275" s="430" t="s">
        <v>192</v>
      </c>
      <c r="F275" s="441">
        <v>12</v>
      </c>
      <c r="G275" s="461">
        <v>10</v>
      </c>
      <c r="H275" s="73"/>
      <c r="I275" s="11"/>
      <c r="J275" s="84"/>
      <c r="K275" s="430" t="s">
        <v>115</v>
      </c>
      <c r="L275" s="427">
        <v>5.6</v>
      </c>
      <c r="M275" s="437">
        <v>5.6</v>
      </c>
      <c r="Z275" s="169"/>
      <c r="AA275" s="169"/>
      <c r="AB275" s="1179"/>
      <c r="AC275" s="169"/>
      <c r="AD275" s="169"/>
      <c r="AE275" s="163"/>
      <c r="AF275" s="169"/>
      <c r="AG275" s="169"/>
      <c r="AH275" s="169"/>
      <c r="AI275" s="169"/>
      <c r="AJ275" s="169"/>
      <c r="AK275" s="169"/>
    </row>
    <row r="276" spans="2:37">
      <c r="B276" s="460" t="s">
        <v>13</v>
      </c>
      <c r="C276" s="409" t="s">
        <v>15</v>
      </c>
      <c r="D276" s="489">
        <v>30</v>
      </c>
      <c r="E276" s="430" t="s">
        <v>106</v>
      </c>
      <c r="F276" s="441">
        <v>5</v>
      </c>
      <c r="G276" s="461">
        <v>5</v>
      </c>
      <c r="H276" s="73"/>
      <c r="I276" s="11"/>
      <c r="J276" s="84"/>
      <c r="K276" s="73"/>
      <c r="L276" s="11"/>
      <c r="M276" s="84"/>
      <c r="Z276" s="169"/>
      <c r="AA276" s="169"/>
      <c r="AB276" s="1179"/>
      <c r="AC276" s="169"/>
      <c r="AD276" s="169"/>
      <c r="AE276" s="169"/>
      <c r="AF276" s="1179"/>
      <c r="AG276" s="169"/>
      <c r="AH276" s="169"/>
      <c r="AI276" s="169"/>
      <c r="AJ276" s="169"/>
      <c r="AK276" s="169"/>
    </row>
    <row r="277" spans="2:37">
      <c r="B277" s="73"/>
      <c r="C277" s="801"/>
      <c r="D277" s="84"/>
      <c r="E277" s="466" t="s">
        <v>108</v>
      </c>
      <c r="F277" s="464">
        <v>1</v>
      </c>
      <c r="G277" s="533">
        <v>1</v>
      </c>
      <c r="H277" s="73"/>
      <c r="I277" s="11"/>
      <c r="J277" s="84"/>
      <c r="K277" s="1650"/>
      <c r="L277" s="168"/>
      <c r="M277" s="164"/>
      <c r="Z277" s="169"/>
      <c r="AA277" s="169"/>
      <c r="AB277" s="169"/>
      <c r="AC277" s="169"/>
      <c r="AD277" s="169"/>
      <c r="AE277" s="169"/>
      <c r="AF277" s="1179"/>
      <c r="AG277" s="169"/>
      <c r="AH277" s="169"/>
      <c r="AI277" s="169"/>
      <c r="AJ277" s="169"/>
      <c r="AK277" s="169"/>
    </row>
    <row r="278" spans="2:37">
      <c r="B278" s="73"/>
      <c r="C278" s="801"/>
      <c r="D278" s="84"/>
      <c r="E278" s="466" t="s">
        <v>109</v>
      </c>
      <c r="F278" s="464">
        <v>0.01</v>
      </c>
      <c r="G278" s="533">
        <v>0.01</v>
      </c>
      <c r="H278" s="73"/>
      <c r="I278" s="11"/>
      <c r="J278" s="84"/>
      <c r="K278" s="73"/>
      <c r="L278" s="11"/>
      <c r="M278" s="84"/>
      <c r="Z278" s="169"/>
      <c r="AA278" s="764"/>
      <c r="AB278" s="99"/>
      <c r="AC278" s="223"/>
      <c r="AI278" s="169"/>
      <c r="AJ278" s="169"/>
      <c r="AK278" s="169"/>
    </row>
    <row r="279" spans="2:37" ht="15" thickBot="1">
      <c r="B279" s="67"/>
      <c r="C279" s="920"/>
      <c r="D279" s="87"/>
      <c r="E279" s="481" t="s">
        <v>105</v>
      </c>
      <c r="F279" s="474">
        <v>237.5</v>
      </c>
      <c r="G279" s="821">
        <v>237.5</v>
      </c>
      <c r="H279" s="67"/>
      <c r="I279" s="35"/>
      <c r="J279" s="87"/>
      <c r="K279" s="67"/>
      <c r="L279" s="35"/>
      <c r="M279" s="87"/>
      <c r="P279" s="7"/>
      <c r="Q279" s="678"/>
      <c r="R279" s="735"/>
      <c r="S279" s="11"/>
      <c r="Z279" s="169"/>
      <c r="AA279" s="7"/>
      <c r="AB279" s="15"/>
      <c r="AC279" s="769"/>
      <c r="AI279" s="169"/>
      <c r="AJ279" s="169"/>
      <c r="AK279" s="169"/>
    </row>
    <row r="280" spans="2:37">
      <c r="P280" s="7"/>
      <c r="Q280" s="678"/>
      <c r="R280" s="735"/>
      <c r="S280" s="11"/>
      <c r="Z280" s="169"/>
      <c r="AA280" s="7"/>
      <c r="AB280" s="678"/>
      <c r="AC280" s="735"/>
      <c r="AI280" s="169"/>
      <c r="AJ280" s="169"/>
      <c r="AK280" s="169"/>
    </row>
    <row r="281" spans="2:37">
      <c r="C281" s="197"/>
      <c r="P281" s="7"/>
      <c r="Q281" s="15"/>
      <c r="R281" s="231"/>
      <c r="S281" s="11"/>
      <c r="Z281" s="169"/>
      <c r="AA281" s="7"/>
      <c r="AB281" s="678"/>
      <c r="AC281" s="735"/>
      <c r="AI281" s="169"/>
      <c r="AJ281" s="169"/>
      <c r="AK281" s="169"/>
    </row>
    <row r="282" spans="2:37">
      <c r="C282" s="197"/>
      <c r="O282" s="19"/>
      <c r="P282" s="7"/>
      <c r="Q282" s="678"/>
      <c r="R282" s="735"/>
      <c r="S282" s="11"/>
      <c r="Z282" s="169"/>
      <c r="AA282" s="7"/>
      <c r="AB282" s="678"/>
      <c r="AC282" s="735"/>
      <c r="AI282" s="169"/>
      <c r="AJ282" s="169"/>
      <c r="AK282" s="169"/>
    </row>
    <row r="283" spans="2:37">
      <c r="C283" s="197"/>
      <c r="P283" s="1016"/>
      <c r="Q283" s="15"/>
      <c r="R283" s="231"/>
      <c r="S283" s="11"/>
      <c r="Z283" s="169"/>
      <c r="AA283" s="7"/>
      <c r="AB283" s="678"/>
      <c r="AC283" s="735"/>
      <c r="AI283" s="169"/>
      <c r="AJ283" s="169"/>
      <c r="AK283" s="169"/>
    </row>
    <row r="284" spans="2:37">
      <c r="C284" s="197"/>
      <c r="P284" s="1016"/>
      <c r="Q284" s="678"/>
      <c r="R284" s="735"/>
      <c r="S284" s="11"/>
      <c r="Z284" s="169"/>
      <c r="AA284" s="105"/>
      <c r="AB284" s="770"/>
      <c r="AC284" s="771"/>
      <c r="AI284" s="169"/>
      <c r="AJ284" s="169"/>
      <c r="AK284" s="169"/>
    </row>
    <row r="285" spans="2:37">
      <c r="C285" s="197"/>
      <c r="P285" s="163"/>
      <c r="Q285" s="162"/>
      <c r="R285" s="232"/>
      <c r="S285" s="11"/>
      <c r="Z285" s="169"/>
      <c r="AA285" s="105"/>
      <c r="AB285" s="149"/>
      <c r="AC285" s="766"/>
      <c r="AI285" s="169"/>
      <c r="AJ285" s="169"/>
      <c r="AK285" s="169"/>
    </row>
    <row r="286" spans="2:37">
      <c r="C286" s="197"/>
      <c r="P286" s="1016"/>
      <c r="Q286" s="15"/>
      <c r="R286" s="231"/>
      <c r="S286" s="11"/>
      <c r="Z286" s="169"/>
      <c r="AA286" s="7"/>
      <c r="AB286" s="15"/>
      <c r="AC286" s="231"/>
      <c r="AI286" s="169"/>
      <c r="AJ286" s="169"/>
      <c r="AK286" s="169"/>
    </row>
    <row r="287" spans="2:37">
      <c r="C287" s="197"/>
      <c r="P287" s="1016"/>
      <c r="Q287" s="38"/>
      <c r="R287" s="231"/>
      <c r="S287" s="11"/>
      <c r="Z287" s="169"/>
      <c r="AI287" s="169"/>
      <c r="AJ287" s="169"/>
      <c r="AK287" s="169"/>
    </row>
    <row r="288" spans="2:37">
      <c r="C288" s="197"/>
      <c r="P288" s="1016"/>
      <c r="Q288" s="38"/>
      <c r="R288" s="1651"/>
      <c r="S288" s="610"/>
      <c r="T288" s="1217"/>
      <c r="U288" s="1228"/>
      <c r="V288" s="169"/>
      <c r="W288" s="169"/>
      <c r="Z288" s="169"/>
      <c r="AI288" s="169"/>
      <c r="AJ288" s="169"/>
      <c r="AK288" s="169"/>
    </row>
    <row r="289" spans="3:37">
      <c r="C289" s="197"/>
      <c r="P289" s="1007"/>
      <c r="Q289" s="15"/>
      <c r="R289" s="231"/>
      <c r="S289" s="198"/>
      <c r="T289" s="967"/>
      <c r="U289" s="1234"/>
      <c r="V289" s="169"/>
      <c r="W289" s="169"/>
      <c r="Z289" s="169"/>
      <c r="AI289" s="169"/>
      <c r="AJ289" s="169"/>
      <c r="AK289" s="169"/>
    </row>
    <row r="290" spans="3:37">
      <c r="C290" s="197"/>
      <c r="P290" s="1016"/>
      <c r="Q290" s="15"/>
      <c r="R290" s="231"/>
      <c r="S290" s="198"/>
      <c r="T290" s="298"/>
      <c r="U290" s="1179"/>
      <c r="V290" s="169"/>
      <c r="W290" s="169"/>
      <c r="Z290" s="169"/>
      <c r="AI290" s="169"/>
      <c r="AJ290" s="169"/>
      <c r="AK290" s="169"/>
    </row>
    <row r="291" spans="3:37">
      <c r="C291" s="197"/>
      <c r="P291" s="1016"/>
      <c r="Q291" s="15"/>
      <c r="R291" s="231"/>
      <c r="S291" s="11"/>
      <c r="Z291" s="169"/>
      <c r="AI291" s="169"/>
      <c r="AJ291" s="169"/>
      <c r="AK291" s="169"/>
    </row>
    <row r="292" spans="3:37">
      <c r="C292" s="197"/>
      <c r="P292" s="1016"/>
      <c r="Q292" s="678"/>
      <c r="R292" s="735"/>
      <c r="S292" s="11"/>
      <c r="Z292" s="169"/>
      <c r="AI292" s="169"/>
      <c r="AJ292" s="169"/>
      <c r="AK292" s="169"/>
    </row>
    <row r="293" spans="3:37">
      <c r="C293" s="197"/>
      <c r="P293" s="1016"/>
      <c r="Q293" s="15"/>
      <c r="R293" s="231"/>
      <c r="S293" s="11"/>
      <c r="Z293" s="169"/>
      <c r="AI293" s="169"/>
      <c r="AJ293" s="169"/>
      <c r="AK293" s="169"/>
    </row>
    <row r="294" spans="3:37">
      <c r="C294" s="197"/>
      <c r="P294" s="1016"/>
      <c r="Q294" s="15"/>
      <c r="R294" s="231"/>
      <c r="S294" s="11"/>
      <c r="Z294" s="169"/>
      <c r="AI294" s="169"/>
      <c r="AJ294" s="169"/>
      <c r="AK294" s="169"/>
    </row>
    <row r="295" spans="3:37">
      <c r="C295" s="197"/>
      <c r="P295" s="1016"/>
      <c r="Q295" s="38"/>
      <c r="R295" s="1017"/>
      <c r="S295" s="11"/>
      <c r="Z295" s="169"/>
      <c r="AI295" s="169"/>
      <c r="AJ295" s="169"/>
      <c r="AK295" s="169"/>
    </row>
    <row r="296" spans="3:37">
      <c r="C296" s="197"/>
      <c r="P296" s="11"/>
      <c r="Q296" s="11"/>
      <c r="R296" s="11"/>
      <c r="S296" s="11"/>
      <c r="Z296" s="169"/>
      <c r="AI296" s="169"/>
      <c r="AJ296" s="169"/>
      <c r="AK296" s="169"/>
    </row>
    <row r="297" spans="3:37">
      <c r="C297" s="197"/>
      <c r="Z297" s="169"/>
      <c r="AI297" s="169"/>
      <c r="AJ297" s="169"/>
      <c r="AK297" s="169"/>
    </row>
    <row r="298" spans="3:37">
      <c r="C298" s="197"/>
      <c r="Z298" s="169"/>
      <c r="AA298" s="11"/>
      <c r="AB298" s="174"/>
      <c r="AC298" s="61"/>
      <c r="AI298" s="169"/>
      <c r="AJ298" s="169"/>
      <c r="AK298" s="169"/>
    </row>
    <row r="299" spans="3:37">
      <c r="C299" s="197"/>
      <c r="Z299" s="169"/>
      <c r="AA299" s="334"/>
      <c r="AB299" s="15"/>
      <c r="AC299" s="231"/>
      <c r="AI299" s="169"/>
      <c r="AJ299" s="169"/>
      <c r="AK299" s="169"/>
    </row>
    <row r="300" spans="3:37">
      <c r="C300" s="197"/>
      <c r="Z300" s="169"/>
      <c r="AA300" s="163"/>
      <c r="AB300" s="15"/>
      <c r="AC300" s="231"/>
      <c r="AI300" s="169"/>
      <c r="AJ300" s="169"/>
      <c r="AK300" s="169"/>
    </row>
    <row r="301" spans="3:37">
      <c r="C301" s="197"/>
      <c r="Z301" s="169"/>
      <c r="AA301" s="163"/>
      <c r="AB301" s="54"/>
      <c r="AC301" s="234"/>
      <c r="AI301" s="169"/>
      <c r="AJ301" s="169"/>
      <c r="AK301" s="169"/>
    </row>
    <row r="302" spans="3:37">
      <c r="C302" s="197"/>
      <c r="Z302" s="169"/>
      <c r="AA302" s="163"/>
      <c r="AB302" s="15"/>
      <c r="AC302" s="231"/>
      <c r="AI302" s="169"/>
      <c r="AJ302" s="169"/>
      <c r="AK302" s="169"/>
    </row>
    <row r="303" spans="3:37">
      <c r="C303" s="197"/>
      <c r="Z303" s="169"/>
      <c r="AA303" s="230"/>
      <c r="AB303" s="11"/>
      <c r="AC303" s="11"/>
      <c r="AI303" s="169"/>
      <c r="AJ303" s="169"/>
      <c r="AK303" s="169"/>
    </row>
    <row r="304" spans="3:37">
      <c r="C304" s="197"/>
      <c r="Z304" s="169"/>
      <c r="AA304" s="230"/>
      <c r="AB304" s="11"/>
      <c r="AC304" s="11"/>
      <c r="AI304" s="169"/>
      <c r="AJ304" s="169"/>
      <c r="AK304" s="169"/>
    </row>
    <row r="305" spans="2:37">
      <c r="C305" s="197"/>
      <c r="Z305" s="169"/>
      <c r="AA305" s="11"/>
      <c r="AB305" s="11"/>
      <c r="AC305" s="11"/>
      <c r="AI305" s="169"/>
      <c r="AJ305" s="169"/>
      <c r="AK305" s="169"/>
    </row>
    <row r="306" spans="2:37">
      <c r="C306" s="197"/>
      <c r="Z306" s="169"/>
      <c r="AI306" s="169"/>
      <c r="AJ306" s="169"/>
      <c r="AK306" s="169"/>
    </row>
    <row r="307" spans="2:37">
      <c r="C307" s="197"/>
      <c r="Z307" s="169"/>
      <c r="AI307" s="169"/>
      <c r="AJ307" s="169"/>
      <c r="AK307" s="169"/>
    </row>
    <row r="308" spans="2:37">
      <c r="C308" s="197"/>
      <c r="Z308" s="169"/>
      <c r="AI308" s="169"/>
      <c r="AJ308" s="169"/>
      <c r="AK308" s="169"/>
    </row>
    <row r="309" spans="2:37">
      <c r="C309" s="197"/>
      <c r="Z309" s="169"/>
      <c r="AI309" s="169"/>
      <c r="AJ309" s="169"/>
      <c r="AK309" s="169"/>
    </row>
    <row r="310" spans="2:37">
      <c r="C310" s="197"/>
      <c r="Z310" s="169"/>
      <c r="AI310" s="169"/>
      <c r="AJ310" s="169"/>
      <c r="AK310" s="169"/>
    </row>
    <row r="311" spans="2:37">
      <c r="C311" s="197"/>
      <c r="Z311" s="169"/>
      <c r="AI311" s="169"/>
      <c r="AJ311" s="169"/>
      <c r="AK311" s="169"/>
    </row>
    <row r="312" spans="2:37">
      <c r="C312" s="197"/>
      <c r="H312" s="163"/>
      <c r="I312" s="162"/>
      <c r="J312" s="225"/>
      <c r="Z312" s="169"/>
      <c r="AI312" s="169"/>
      <c r="AJ312" s="169"/>
      <c r="AK312" s="169"/>
    </row>
    <row r="313" spans="2:37">
      <c r="C313" s="197"/>
      <c r="Z313" s="169"/>
      <c r="AI313" s="169"/>
      <c r="AJ313" s="169"/>
      <c r="AK313" s="169"/>
    </row>
    <row r="314" spans="2:37">
      <c r="C314" s="197"/>
      <c r="Z314" s="169"/>
      <c r="AI314" s="169"/>
      <c r="AJ314" s="169"/>
      <c r="AK314" s="169"/>
    </row>
    <row r="315" spans="2:37">
      <c r="B315" s="38"/>
      <c r="C315" s="163"/>
      <c r="D315" s="15"/>
      <c r="Z315" s="169"/>
      <c r="AI315" s="169"/>
      <c r="AJ315" s="169"/>
      <c r="AK315" s="169"/>
    </row>
    <row r="316" spans="2:37">
      <c r="B316" s="65"/>
      <c r="C316" s="163"/>
      <c r="D316" s="15"/>
      <c r="Z316" s="169"/>
      <c r="AI316" s="169"/>
      <c r="AJ316" s="169"/>
      <c r="AK316" s="169"/>
    </row>
    <row r="317" spans="2:37">
      <c r="C317" s="197"/>
      <c r="Z317" s="169"/>
      <c r="AI317" s="169"/>
      <c r="AJ317" s="169"/>
      <c r="AK317" s="169"/>
    </row>
    <row r="318" spans="2:37">
      <c r="C318" s="197"/>
      <c r="Z318" s="169"/>
      <c r="AI318" s="169"/>
      <c r="AJ318" s="169"/>
      <c r="AK318" s="169"/>
    </row>
    <row r="319" spans="2:37">
      <c r="C319" s="197"/>
      <c r="Z319" s="169"/>
      <c r="AI319" s="169"/>
      <c r="AJ319" s="169"/>
      <c r="AK319" s="169"/>
    </row>
    <row r="320" spans="2:37">
      <c r="C320" s="197"/>
      <c r="Z320" s="169"/>
      <c r="AI320" s="169"/>
      <c r="AJ320" s="169"/>
      <c r="AK320" s="169"/>
    </row>
    <row r="321" spans="3:37">
      <c r="C321" s="197"/>
      <c r="X321" s="169"/>
      <c r="Y321" s="169"/>
      <c r="Z321" s="169"/>
      <c r="AI321" s="169"/>
      <c r="AJ321" s="169"/>
      <c r="AK321" s="169"/>
    </row>
    <row r="322" spans="3:37">
      <c r="C322" s="197"/>
      <c r="X322" s="169"/>
      <c r="Y322" s="169"/>
      <c r="Z322" s="169"/>
      <c r="AI322" s="169"/>
      <c r="AJ322" s="169"/>
      <c r="AK322" s="169"/>
    </row>
    <row r="323" spans="3:37">
      <c r="C323" s="197"/>
      <c r="X323" s="169"/>
      <c r="Y323" s="169"/>
      <c r="Z323" s="169"/>
      <c r="AI323" s="169"/>
      <c r="AJ323" s="169"/>
      <c r="AK323" s="169"/>
    </row>
    <row r="324" spans="3:37">
      <c r="C324" s="197"/>
      <c r="X324" s="169"/>
      <c r="Y324" s="169"/>
      <c r="Z324" s="169"/>
      <c r="AI324" s="169"/>
      <c r="AJ324" s="169"/>
      <c r="AK324" s="169"/>
    </row>
    <row r="325" spans="3:37">
      <c r="C325" s="197"/>
      <c r="X325" s="169"/>
      <c r="Y325" s="169"/>
      <c r="Z325" s="169"/>
      <c r="AI325" s="169"/>
      <c r="AJ325" s="169"/>
      <c r="AK325" s="169"/>
    </row>
    <row r="326" spans="3:37">
      <c r="C326" s="197"/>
      <c r="X326" s="169"/>
      <c r="Y326" s="169"/>
      <c r="Z326" s="169"/>
      <c r="AI326" s="169"/>
      <c r="AJ326" s="169"/>
      <c r="AK326" s="169"/>
    </row>
    <row r="327" spans="3:37">
      <c r="C327" s="197"/>
      <c r="X327" s="169"/>
      <c r="Y327" s="169"/>
      <c r="Z327" s="169"/>
      <c r="AI327" s="169"/>
      <c r="AJ327" s="169"/>
      <c r="AK327" s="169"/>
    </row>
    <row r="328" spans="3:37">
      <c r="C328" s="197"/>
      <c r="X328" s="169"/>
      <c r="Y328" s="169"/>
      <c r="Z328" s="169"/>
      <c r="AA328" s="11"/>
      <c r="AB328" s="11"/>
      <c r="AC328" s="304"/>
      <c r="AD328" s="11"/>
      <c r="AE328" s="11"/>
      <c r="AF328" s="11"/>
      <c r="AG328" s="11"/>
      <c r="AH328" s="11"/>
      <c r="AI328" s="169"/>
      <c r="AJ328" s="169"/>
      <c r="AK328" s="169"/>
    </row>
    <row r="329" spans="3:37">
      <c r="C329" s="197"/>
      <c r="X329" s="169"/>
      <c r="Y329" s="169"/>
      <c r="Z329" s="169"/>
      <c r="AA329" s="174"/>
      <c r="AB329" s="170"/>
      <c r="AC329" s="198"/>
      <c r="AD329" s="169"/>
      <c r="AE329" s="198"/>
      <c r="AF329" s="169"/>
      <c r="AG329" s="167"/>
      <c r="AH329" s="169"/>
      <c r="AI329" s="169"/>
      <c r="AJ329" s="169"/>
      <c r="AK329" s="169"/>
    </row>
    <row r="330" spans="3:37">
      <c r="C330" s="197"/>
      <c r="X330" s="169"/>
      <c r="Y330" s="169"/>
      <c r="Z330" s="169"/>
      <c r="AA330" s="357"/>
      <c r="AB330" s="170"/>
      <c r="AC330" s="163"/>
      <c r="AD330" s="169"/>
      <c r="AE330" s="198"/>
      <c r="AF330" s="169"/>
      <c r="AG330" s="163"/>
      <c r="AH330" s="169"/>
      <c r="AI330" s="169"/>
      <c r="AJ330" s="169"/>
      <c r="AK330" s="169"/>
    </row>
    <row r="331" spans="3:37">
      <c r="C331" s="197"/>
      <c r="X331" s="169"/>
      <c r="Y331" s="169"/>
      <c r="Z331" s="169"/>
      <c r="AA331" s="357"/>
      <c r="AB331" s="359"/>
      <c r="AC331" s="198"/>
      <c r="AD331" s="169"/>
      <c r="AE331" s="198"/>
      <c r="AF331" s="360"/>
      <c r="AG331" s="163"/>
      <c r="AH331" s="169"/>
      <c r="AI331" s="169"/>
      <c r="AJ331" s="169"/>
      <c r="AK331" s="169"/>
    </row>
    <row r="332" spans="3:37">
      <c r="C332" s="197"/>
      <c r="X332" s="169"/>
      <c r="Y332" s="169"/>
      <c r="Z332" s="169"/>
      <c r="AA332" s="266"/>
      <c r="AB332" s="336"/>
      <c r="AC332" s="337"/>
      <c r="AD332" s="169"/>
      <c r="AE332" s="169"/>
      <c r="AF332" s="169"/>
      <c r="AG332" s="169"/>
      <c r="AH332" s="169"/>
      <c r="AI332" s="169"/>
      <c r="AJ332" s="169"/>
      <c r="AK332" s="169"/>
    </row>
    <row r="333" spans="3:37">
      <c r="C333" s="197"/>
      <c r="X333" s="169"/>
      <c r="Y333" s="169"/>
      <c r="Z333" s="169"/>
      <c r="AA333" s="167"/>
      <c r="AB333" s="168"/>
      <c r="AC333" s="169"/>
      <c r="AD333" s="169"/>
      <c r="AE333" s="169"/>
      <c r="AF333" s="169"/>
      <c r="AG333" s="169"/>
      <c r="AH333" s="169"/>
      <c r="AI333" s="169"/>
      <c r="AJ333" s="169"/>
      <c r="AK333" s="169"/>
    </row>
    <row r="334" spans="3:37">
      <c r="C334" s="197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</row>
    <row r="335" spans="3:37" ht="15.6">
      <c r="C335" s="197"/>
      <c r="X335" s="169"/>
      <c r="Y335" s="169"/>
      <c r="Z335" s="169"/>
      <c r="AA335" s="354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</row>
    <row r="336" spans="3:37">
      <c r="C336" s="197"/>
      <c r="X336" s="169"/>
      <c r="Y336" s="169"/>
      <c r="Z336" s="169"/>
      <c r="AA336" s="339"/>
      <c r="AB336" s="339"/>
      <c r="AC336" s="169"/>
      <c r="AD336" s="355"/>
      <c r="AE336" s="356"/>
      <c r="AF336" s="169"/>
      <c r="AG336" s="155"/>
      <c r="AH336" s="169"/>
      <c r="AI336" s="169"/>
      <c r="AJ336" s="169"/>
      <c r="AK336" s="169"/>
    </row>
    <row r="337" spans="2:37">
      <c r="B337" s="169"/>
      <c r="C337" s="179"/>
      <c r="D337" s="169"/>
      <c r="E337" s="169"/>
      <c r="F337" s="169"/>
      <c r="G337" s="169"/>
      <c r="H337" s="169"/>
      <c r="I337" s="169"/>
      <c r="J337" s="169"/>
      <c r="K337" s="169"/>
      <c r="L337" s="169"/>
      <c r="M337" s="169"/>
      <c r="X337" s="169"/>
      <c r="Y337" s="169"/>
      <c r="Z337" s="169"/>
      <c r="AA337" s="174"/>
      <c r="AB337" s="169"/>
      <c r="AC337" s="198"/>
      <c r="AD337" s="169"/>
      <c r="AE337" s="198"/>
      <c r="AF337" s="169"/>
      <c r="AG337" s="167"/>
      <c r="AH337" s="169"/>
      <c r="AI337" s="169"/>
      <c r="AJ337" s="169"/>
      <c r="AK337" s="169"/>
    </row>
    <row r="338" spans="2:37" ht="15.6">
      <c r="B338" s="188"/>
      <c r="C338" s="163"/>
      <c r="D338" s="162"/>
      <c r="E338" s="601"/>
      <c r="F338" s="169"/>
      <c r="G338" s="169"/>
      <c r="H338" s="169"/>
      <c r="I338" s="169"/>
      <c r="J338" s="169"/>
      <c r="K338" s="169"/>
      <c r="L338" s="169"/>
      <c r="M338" s="169"/>
      <c r="X338" s="169"/>
      <c r="Y338" s="169"/>
      <c r="Z338" s="169"/>
      <c r="AA338" s="174"/>
      <c r="AB338" s="169"/>
      <c r="AC338" s="198"/>
      <c r="AD338" s="308"/>
      <c r="AE338" s="198"/>
      <c r="AF338" s="169"/>
      <c r="AG338" s="167"/>
      <c r="AH338" s="169"/>
      <c r="AI338" s="169"/>
      <c r="AJ338" s="169"/>
      <c r="AK338" s="169"/>
    </row>
    <row r="339" spans="2:37">
      <c r="B339" s="169"/>
      <c r="C339" s="298"/>
      <c r="D339" s="169"/>
      <c r="E339" s="266"/>
      <c r="F339" s="336"/>
      <c r="G339" s="337"/>
      <c r="H339" s="266"/>
      <c r="I339" s="336"/>
      <c r="J339" s="337"/>
      <c r="K339" s="169"/>
      <c r="L339" s="169"/>
      <c r="M339" s="169"/>
      <c r="X339" s="169"/>
      <c r="Y339" s="169"/>
      <c r="Z339" s="169"/>
      <c r="AA339" s="357"/>
      <c r="AB339" s="170"/>
      <c r="AC339" s="198"/>
      <c r="AD339" s="169"/>
      <c r="AE339" s="198"/>
      <c r="AF339" s="169"/>
      <c r="AG339" s="167"/>
      <c r="AH339" s="169"/>
      <c r="AI339" s="169"/>
      <c r="AJ339" s="169"/>
      <c r="AK339" s="169"/>
    </row>
    <row r="340" spans="2:37">
      <c r="B340" s="194"/>
      <c r="C340" s="163"/>
      <c r="D340" s="177"/>
      <c r="E340" s="163"/>
      <c r="F340" s="602"/>
      <c r="G340" s="206"/>
      <c r="H340" s="336"/>
      <c r="I340" s="167"/>
      <c r="J340" s="206"/>
      <c r="K340" s="169"/>
      <c r="L340" s="169"/>
      <c r="M340" s="169"/>
      <c r="X340" s="169"/>
      <c r="Y340" s="169"/>
      <c r="Z340" s="169"/>
      <c r="AA340" s="357"/>
      <c r="AB340" s="363"/>
      <c r="AC340" s="198"/>
      <c r="AD340" s="169"/>
      <c r="AE340" s="198"/>
      <c r="AF340" s="169"/>
      <c r="AG340" s="163"/>
      <c r="AH340" s="169"/>
      <c r="AI340" s="169"/>
      <c r="AJ340" s="169"/>
      <c r="AK340" s="169"/>
    </row>
    <row r="341" spans="2:37">
      <c r="B341" s="180"/>
      <c r="C341" s="163"/>
      <c r="D341" s="168"/>
      <c r="E341" s="163"/>
      <c r="F341" s="162"/>
      <c r="G341" s="206"/>
      <c r="H341" s="163"/>
      <c r="I341" s="162"/>
      <c r="J341" s="206"/>
      <c r="K341" s="169"/>
      <c r="L341" s="169"/>
      <c r="M341" s="169"/>
      <c r="X341" s="169"/>
      <c r="Y341" s="169"/>
      <c r="Z341" s="169"/>
      <c r="AA341" s="174"/>
      <c r="AB341" s="170"/>
      <c r="AC341" s="198"/>
      <c r="AD341" s="169"/>
      <c r="AE341" s="198"/>
      <c r="AF341" s="169"/>
      <c r="AG341" s="163"/>
      <c r="AH341" s="169"/>
      <c r="AI341" s="169"/>
      <c r="AJ341" s="169"/>
      <c r="AK341" s="169"/>
    </row>
    <row r="342" spans="2:37">
      <c r="B342" s="184"/>
      <c r="C342" s="163"/>
      <c r="D342" s="162"/>
      <c r="E342" s="163"/>
      <c r="F342" s="603"/>
      <c r="G342" s="206"/>
      <c r="H342" s="163"/>
      <c r="I342" s="168"/>
      <c r="J342" s="206"/>
      <c r="K342" s="169"/>
      <c r="L342" s="169"/>
      <c r="M342" s="169"/>
      <c r="N342" s="169"/>
      <c r="X342" s="169"/>
      <c r="Y342" s="169"/>
      <c r="Z342" s="169"/>
      <c r="AA342" s="357"/>
      <c r="AB342" s="170"/>
      <c r="AC342" s="163"/>
      <c r="AD342" s="169"/>
      <c r="AE342" s="198"/>
      <c r="AF342" s="169"/>
      <c r="AG342" s="163"/>
      <c r="AH342" s="362"/>
      <c r="AI342" s="169"/>
      <c r="AJ342" s="169"/>
      <c r="AK342" s="169"/>
    </row>
    <row r="343" spans="2:37">
      <c r="B343" s="180"/>
      <c r="C343" s="163"/>
      <c r="D343" s="162"/>
      <c r="E343" s="163"/>
      <c r="F343" s="162"/>
      <c r="G343" s="206"/>
      <c r="H343" s="336"/>
      <c r="I343" s="168"/>
      <c r="J343" s="206"/>
      <c r="K343" s="169"/>
      <c r="L343" s="169"/>
      <c r="M343" s="169"/>
      <c r="N343" s="169"/>
      <c r="X343" s="169"/>
      <c r="Y343" s="169"/>
      <c r="Z343" s="169"/>
      <c r="AA343" s="357"/>
      <c r="AB343" s="170"/>
      <c r="AC343" s="198"/>
      <c r="AD343" s="169"/>
      <c r="AE343" s="198"/>
      <c r="AF343" s="360"/>
      <c r="AG343" s="163"/>
      <c r="AH343" s="362"/>
      <c r="AI343" s="169"/>
      <c r="AJ343" s="169"/>
      <c r="AK343" s="169"/>
    </row>
    <row r="344" spans="2:37">
      <c r="B344" s="180"/>
      <c r="C344" s="163"/>
      <c r="D344" s="162"/>
      <c r="E344" s="163"/>
      <c r="F344" s="162"/>
      <c r="G344" s="206"/>
      <c r="H344" s="163"/>
      <c r="I344" s="162"/>
      <c r="J344" s="206"/>
      <c r="K344" s="169"/>
      <c r="L344" s="169"/>
      <c r="M344" s="169"/>
      <c r="N344" s="169"/>
      <c r="X344" s="169"/>
      <c r="Y344" s="169"/>
      <c r="Z344" s="169"/>
      <c r="AA344" s="357"/>
      <c r="AB344" s="358"/>
      <c r="AC344" s="198"/>
      <c r="AD344" s="169"/>
      <c r="AE344" s="198"/>
      <c r="AF344" s="221"/>
      <c r="AG344" s="163"/>
      <c r="AH344" s="169"/>
      <c r="AI344" s="169"/>
      <c r="AJ344" s="169"/>
      <c r="AK344" s="169"/>
    </row>
    <row r="345" spans="2:37">
      <c r="B345" s="180"/>
      <c r="C345" s="163"/>
      <c r="D345" s="162"/>
      <c r="E345" s="163"/>
      <c r="F345" s="162"/>
      <c r="G345" s="206"/>
      <c r="H345" s="167"/>
      <c r="I345" s="168"/>
      <c r="J345" s="206"/>
      <c r="K345" s="169"/>
      <c r="L345" s="169"/>
      <c r="M345" s="169"/>
      <c r="N345" s="169"/>
      <c r="X345" s="169"/>
      <c r="Y345" s="169"/>
      <c r="Z345" s="169"/>
      <c r="AA345" s="357"/>
      <c r="AB345" s="358"/>
      <c r="AC345" s="350"/>
      <c r="AD345" s="169"/>
      <c r="AE345" s="198"/>
      <c r="AF345" s="169"/>
      <c r="AG345" s="163"/>
      <c r="AH345" s="169"/>
      <c r="AI345" s="169"/>
      <c r="AJ345" s="169"/>
      <c r="AK345" s="169"/>
    </row>
    <row r="346" spans="2:37">
      <c r="B346" s="169"/>
      <c r="C346" s="179"/>
      <c r="D346" s="169"/>
      <c r="E346" s="167"/>
      <c r="F346" s="168"/>
      <c r="G346" s="206"/>
      <c r="H346" s="163"/>
      <c r="I346" s="162"/>
      <c r="J346" s="206"/>
      <c r="K346" s="169"/>
      <c r="L346" s="169"/>
      <c r="M346" s="169"/>
      <c r="N346" s="169"/>
      <c r="X346" s="169"/>
      <c r="Y346" s="169"/>
      <c r="Z346" s="169"/>
      <c r="AA346" s="357"/>
      <c r="AB346" s="170"/>
      <c r="AC346" s="198"/>
      <c r="AD346" s="169"/>
      <c r="AE346" s="198"/>
      <c r="AF346" s="169"/>
      <c r="AG346" s="163"/>
      <c r="AH346" s="169"/>
      <c r="AI346" s="169"/>
      <c r="AJ346" s="169"/>
      <c r="AK346" s="169"/>
    </row>
    <row r="347" spans="2:37">
      <c r="B347" s="169"/>
      <c r="C347" s="179"/>
      <c r="D347" s="169"/>
      <c r="E347" s="163"/>
      <c r="F347" s="162"/>
      <c r="G347" s="206"/>
      <c r="H347" s="170"/>
      <c r="I347" s="171"/>
      <c r="J347" s="230"/>
      <c r="K347" s="169"/>
      <c r="L347" s="169"/>
      <c r="M347" s="169"/>
      <c r="N347" s="169"/>
      <c r="X347" s="169"/>
      <c r="Y347" s="169"/>
      <c r="Z347" s="169"/>
      <c r="AA347" s="357"/>
      <c r="AB347" s="163"/>
      <c r="AC347" s="347"/>
      <c r="AD347" s="362"/>
      <c r="AE347" s="198"/>
      <c r="AF347" s="169"/>
      <c r="AG347" s="163"/>
      <c r="AH347" s="169"/>
      <c r="AI347" s="169"/>
      <c r="AJ347" s="169"/>
      <c r="AK347" s="169"/>
    </row>
    <row r="348" spans="2:37">
      <c r="B348" s="169"/>
      <c r="C348" s="298"/>
      <c r="D348" s="169"/>
      <c r="E348" s="169"/>
      <c r="F348" s="169"/>
      <c r="G348" s="169"/>
      <c r="H348" s="169"/>
      <c r="I348" s="169"/>
      <c r="J348" s="169"/>
      <c r="K348" s="169"/>
      <c r="L348" s="169"/>
      <c r="M348" s="169"/>
      <c r="N348" s="169"/>
      <c r="X348" s="169"/>
      <c r="Y348" s="169"/>
      <c r="Z348" s="169"/>
      <c r="AA348" s="357"/>
      <c r="AB348" s="361"/>
      <c r="AC348" s="198"/>
      <c r="AD348" s="169"/>
      <c r="AE348" s="198"/>
      <c r="AF348" s="169"/>
      <c r="AG348" s="201"/>
      <c r="AH348" s="169"/>
      <c r="AI348" s="169"/>
      <c r="AJ348" s="169"/>
      <c r="AK348" s="169"/>
    </row>
    <row r="349" spans="2:37">
      <c r="B349" s="169"/>
      <c r="C349" s="179"/>
      <c r="D349" s="169"/>
      <c r="E349" s="169"/>
      <c r="F349" s="169"/>
      <c r="G349" s="169"/>
      <c r="H349" s="169"/>
      <c r="I349" s="169"/>
      <c r="J349" s="169"/>
      <c r="K349" s="346"/>
      <c r="L349" s="167"/>
      <c r="M349" s="169"/>
      <c r="N349" s="169"/>
      <c r="X349" s="169"/>
      <c r="Y349" s="169"/>
      <c r="Z349" s="169"/>
      <c r="AA349" s="357"/>
      <c r="AB349" s="163"/>
      <c r="AC349" s="198"/>
      <c r="AD349" s="169"/>
      <c r="AE349" s="198"/>
      <c r="AF349" s="169"/>
      <c r="AG349" s="169"/>
      <c r="AH349" s="169"/>
      <c r="AI349" s="169"/>
      <c r="AJ349" s="169"/>
      <c r="AK349" s="169"/>
    </row>
    <row r="350" spans="2:37">
      <c r="B350" s="297"/>
      <c r="C350" s="168"/>
      <c r="D350" s="168"/>
      <c r="E350" s="169"/>
      <c r="F350" s="169"/>
      <c r="G350" s="169"/>
      <c r="H350" s="169"/>
      <c r="I350" s="169"/>
      <c r="J350" s="169"/>
      <c r="K350" s="167"/>
      <c r="L350" s="168"/>
      <c r="M350" s="206"/>
      <c r="N350" s="169"/>
      <c r="X350" s="169"/>
      <c r="Y350" s="169"/>
      <c r="Z350" s="169"/>
      <c r="AA350" s="357"/>
      <c r="AB350" s="163"/>
      <c r="AC350" s="198"/>
      <c r="AD350" s="169"/>
      <c r="AE350" s="198"/>
      <c r="AF350" s="169"/>
      <c r="AG350" s="169"/>
      <c r="AH350" s="169"/>
      <c r="AI350" s="169"/>
      <c r="AJ350" s="169"/>
      <c r="AK350" s="169"/>
    </row>
    <row r="351" spans="2:37">
      <c r="B351" s="244"/>
      <c r="C351" s="163"/>
      <c r="D351" s="162"/>
      <c r="E351" s="169"/>
      <c r="F351" s="169"/>
      <c r="G351" s="169"/>
      <c r="H351" s="169"/>
      <c r="I351" s="169"/>
      <c r="J351" s="169"/>
      <c r="K351" s="228"/>
      <c r="L351" s="169"/>
      <c r="M351" s="169"/>
      <c r="N351" s="169"/>
      <c r="X351" s="169"/>
      <c r="Y351" s="169"/>
      <c r="Z351" s="169"/>
      <c r="AI351" s="169"/>
      <c r="AJ351" s="169"/>
      <c r="AK351" s="169"/>
    </row>
    <row r="352" spans="2:37">
      <c r="B352" s="169"/>
      <c r="C352" s="179"/>
      <c r="D352" s="169"/>
      <c r="E352" s="169"/>
      <c r="F352" s="169"/>
      <c r="G352" s="169"/>
      <c r="H352" s="169"/>
      <c r="I352" s="169"/>
      <c r="J352" s="169"/>
      <c r="K352" s="266"/>
      <c r="L352" s="336"/>
      <c r="M352" s="337"/>
      <c r="N352" s="169"/>
      <c r="X352" s="169"/>
      <c r="Y352" s="169"/>
      <c r="Z352" s="169"/>
      <c r="AI352" s="169"/>
      <c r="AJ352" s="169"/>
      <c r="AK352" s="169"/>
    </row>
    <row r="353" spans="2:37">
      <c r="B353" s="169"/>
      <c r="C353" s="179"/>
      <c r="D353" s="169"/>
      <c r="E353" s="169"/>
      <c r="F353" s="169"/>
      <c r="G353" s="169"/>
      <c r="H353" s="169"/>
      <c r="I353" s="169"/>
      <c r="J353" s="169"/>
      <c r="K353" s="163"/>
      <c r="L353" s="162"/>
      <c r="M353" s="232"/>
      <c r="N353" s="169"/>
      <c r="X353" s="169"/>
      <c r="Y353" s="169"/>
      <c r="Z353" s="169"/>
      <c r="AI353" s="169"/>
      <c r="AJ353" s="169"/>
      <c r="AK353" s="169"/>
    </row>
    <row r="354" spans="2:37">
      <c r="B354" s="169"/>
      <c r="C354" s="179"/>
      <c r="D354" s="169"/>
      <c r="E354" s="169"/>
      <c r="F354" s="169"/>
      <c r="G354" s="169"/>
      <c r="H354" s="169"/>
      <c r="I354" s="169"/>
      <c r="J354" s="169"/>
      <c r="K354" s="167"/>
      <c r="L354" s="162"/>
      <c r="M354" s="232"/>
      <c r="N354" s="169"/>
      <c r="X354" s="169"/>
      <c r="Y354" s="169"/>
      <c r="Z354" s="169"/>
      <c r="AI354" s="169"/>
      <c r="AJ354" s="169"/>
      <c r="AK354" s="169"/>
    </row>
    <row r="355" spans="2:37">
      <c r="B355" s="169"/>
      <c r="C355" s="179"/>
      <c r="D355" s="169"/>
      <c r="E355" s="169"/>
      <c r="F355" s="169"/>
      <c r="G355" s="169"/>
      <c r="H355" s="169"/>
      <c r="I355" s="169"/>
      <c r="J355" s="169"/>
      <c r="K355" s="163"/>
      <c r="L355" s="162"/>
      <c r="M355" s="232"/>
      <c r="N355" s="169"/>
      <c r="X355" s="169"/>
      <c r="Y355" s="169"/>
      <c r="Z355" s="169"/>
      <c r="AI355" s="169"/>
      <c r="AJ355" s="169"/>
      <c r="AK355" s="169"/>
    </row>
    <row r="356" spans="2:37">
      <c r="B356" s="186"/>
      <c r="C356" s="179"/>
      <c r="D356" s="169"/>
      <c r="E356" s="169"/>
      <c r="F356" s="604"/>
      <c r="G356" s="169"/>
      <c r="H356" s="169"/>
      <c r="I356" s="169"/>
      <c r="J356" s="169"/>
      <c r="K356" s="169"/>
      <c r="L356" s="169"/>
      <c r="M356" s="169"/>
      <c r="N356" s="169"/>
      <c r="X356" s="169"/>
      <c r="Y356" s="169"/>
      <c r="Z356" s="169"/>
      <c r="AI356" s="169"/>
      <c r="AJ356" s="169"/>
      <c r="AK356" s="169"/>
    </row>
    <row r="357" spans="2:37">
      <c r="B357" s="180"/>
      <c r="C357" s="179"/>
      <c r="D357" s="162"/>
      <c r="E357" s="605"/>
      <c r="F357" s="169"/>
      <c r="G357" s="169"/>
      <c r="H357" s="169"/>
      <c r="I357" s="169"/>
      <c r="J357" s="169"/>
      <c r="K357" s="169"/>
      <c r="L357" s="169"/>
      <c r="M357" s="169"/>
      <c r="N357" s="169"/>
      <c r="X357" s="169"/>
      <c r="Y357" s="169"/>
      <c r="Z357" s="169"/>
      <c r="AI357" s="169"/>
      <c r="AJ357" s="169"/>
      <c r="AK357" s="169"/>
    </row>
    <row r="358" spans="2:37">
      <c r="B358" s="180"/>
      <c r="C358" s="163"/>
      <c r="D358" s="162"/>
      <c r="E358" s="169"/>
      <c r="F358" s="169"/>
      <c r="G358" s="169"/>
      <c r="H358" s="169"/>
      <c r="I358" s="169"/>
      <c r="J358" s="169"/>
      <c r="K358" s="169"/>
      <c r="L358" s="169"/>
      <c r="M358" s="169"/>
      <c r="N358" s="169"/>
      <c r="X358" s="169"/>
      <c r="Y358" s="169"/>
      <c r="Z358" s="169"/>
      <c r="AI358" s="169"/>
      <c r="AJ358" s="169"/>
      <c r="AK358" s="169"/>
    </row>
    <row r="359" spans="2:37">
      <c r="B359" s="256"/>
      <c r="C359" s="201"/>
      <c r="D359" s="311"/>
      <c r="E359" s="368"/>
      <c r="F359" s="169"/>
      <c r="G359" s="169"/>
      <c r="H359" s="169"/>
      <c r="I359" s="169"/>
      <c r="J359" s="169"/>
      <c r="K359" s="308"/>
      <c r="L359" s="167"/>
      <c r="M359" s="169"/>
      <c r="N359" s="169"/>
      <c r="X359" s="169"/>
      <c r="Y359" s="169"/>
      <c r="Z359" s="169"/>
      <c r="AI359" s="169"/>
      <c r="AJ359" s="169"/>
      <c r="AK359" s="169"/>
    </row>
    <row r="360" spans="2:37">
      <c r="B360" s="169"/>
      <c r="C360" s="298"/>
      <c r="D360" s="169"/>
      <c r="E360" s="266"/>
      <c r="F360" s="336"/>
      <c r="G360" s="337"/>
      <c r="H360" s="169"/>
      <c r="I360" s="169"/>
      <c r="J360" s="169"/>
      <c r="K360" s="266"/>
      <c r="L360" s="336"/>
      <c r="M360" s="337"/>
      <c r="N360" s="169"/>
      <c r="X360" s="169"/>
      <c r="Y360" s="169"/>
      <c r="Z360" s="169"/>
      <c r="AI360" s="169"/>
      <c r="AJ360" s="169"/>
      <c r="AK360" s="169"/>
    </row>
    <row r="361" spans="2:37">
      <c r="B361" s="194"/>
      <c r="C361" s="177"/>
      <c r="D361" s="177"/>
      <c r="E361" s="163"/>
      <c r="F361" s="168"/>
      <c r="G361" s="206"/>
      <c r="H361" s="169"/>
      <c r="I361" s="169"/>
      <c r="J361" s="169"/>
      <c r="K361" s="167"/>
      <c r="L361" s="352"/>
      <c r="M361" s="353"/>
      <c r="N361" s="169"/>
      <c r="X361" s="169"/>
      <c r="Y361" s="169"/>
      <c r="Z361" s="169"/>
      <c r="AI361" s="169"/>
      <c r="AJ361" s="169"/>
      <c r="AK361" s="169"/>
    </row>
    <row r="362" spans="2:37">
      <c r="B362" s="184"/>
      <c r="C362" s="163"/>
      <c r="D362" s="162"/>
      <c r="E362" s="163"/>
      <c r="F362" s="162"/>
      <c r="G362" s="232"/>
      <c r="H362" s="169"/>
      <c r="I362" s="169"/>
      <c r="J362" s="169"/>
      <c r="K362" s="167"/>
      <c r="L362" s="518"/>
      <c r="M362" s="519"/>
      <c r="N362" s="169"/>
      <c r="X362" s="169"/>
      <c r="Y362" s="169"/>
      <c r="Z362" s="169"/>
      <c r="AI362" s="169"/>
      <c r="AJ362" s="169"/>
      <c r="AK362" s="169"/>
    </row>
    <row r="363" spans="2:37">
      <c r="B363" s="180"/>
      <c r="C363" s="163"/>
      <c r="D363" s="162"/>
      <c r="E363" s="163"/>
      <c r="F363" s="162"/>
      <c r="G363" s="232"/>
      <c r="H363" s="169"/>
      <c r="I363" s="169"/>
      <c r="J363" s="169"/>
      <c r="K363" s="167"/>
      <c r="L363" s="162"/>
      <c r="M363" s="232"/>
      <c r="N363" s="169"/>
      <c r="X363" s="169"/>
      <c r="Y363" s="169"/>
      <c r="Z363" s="169"/>
      <c r="AI363" s="169"/>
      <c r="AJ363" s="169"/>
      <c r="AK363" s="169"/>
    </row>
    <row r="364" spans="2:37">
      <c r="B364" s="180"/>
      <c r="C364" s="163"/>
      <c r="D364" s="162"/>
      <c r="E364" s="163"/>
      <c r="F364" s="162"/>
      <c r="G364" s="232"/>
      <c r="H364" s="169"/>
      <c r="I364" s="169"/>
      <c r="J364" s="169"/>
      <c r="K364" s="163"/>
      <c r="L364" s="162"/>
      <c r="M364" s="232"/>
      <c r="N364" s="169"/>
      <c r="X364" s="169"/>
      <c r="Y364" s="169"/>
      <c r="Z364" s="169"/>
      <c r="AI364" s="169"/>
      <c r="AJ364" s="169"/>
      <c r="AK364" s="169"/>
    </row>
    <row r="365" spans="2:37">
      <c r="B365" s="181"/>
      <c r="C365" s="163"/>
      <c r="D365" s="162"/>
      <c r="E365" s="163"/>
      <c r="F365" s="162"/>
      <c r="G365" s="232"/>
      <c r="H365" s="169"/>
      <c r="I365" s="169"/>
      <c r="J365" s="169"/>
      <c r="K365" s="228"/>
      <c r="L365" s="169"/>
      <c r="M365" s="169"/>
      <c r="N365" s="169"/>
      <c r="X365" s="169"/>
      <c r="Y365" s="169"/>
      <c r="Z365" s="169"/>
      <c r="AI365" s="169"/>
      <c r="AJ365" s="169"/>
      <c r="AK365" s="169"/>
    </row>
    <row r="366" spans="2:37">
      <c r="B366" s="181"/>
      <c r="C366" s="163"/>
      <c r="D366" s="162"/>
      <c r="E366" s="167"/>
      <c r="F366" s="162"/>
      <c r="G366" s="232"/>
      <c r="H366" s="169"/>
      <c r="I366" s="169"/>
      <c r="J366" s="169"/>
      <c r="K366" s="266"/>
      <c r="L366" s="336"/>
      <c r="M366" s="337"/>
      <c r="N366" s="169"/>
      <c r="X366" s="169"/>
      <c r="Y366" s="169"/>
      <c r="Z366" s="169"/>
      <c r="AI366" s="169"/>
      <c r="AJ366" s="169"/>
      <c r="AK366" s="169"/>
    </row>
    <row r="367" spans="2:37">
      <c r="B367" s="169"/>
      <c r="C367" s="179"/>
      <c r="D367" s="169"/>
      <c r="E367" s="174"/>
      <c r="F367" s="177"/>
      <c r="G367" s="229"/>
      <c r="H367" s="169"/>
      <c r="I367" s="169"/>
      <c r="J367" s="169"/>
      <c r="K367" s="169"/>
      <c r="L367" s="169"/>
      <c r="M367" s="169"/>
      <c r="N367" s="169"/>
      <c r="X367" s="169"/>
      <c r="Y367" s="169"/>
      <c r="Z367" s="169"/>
      <c r="AI367" s="169"/>
      <c r="AJ367" s="169"/>
      <c r="AK367" s="169"/>
    </row>
    <row r="368" spans="2:37">
      <c r="B368" s="169"/>
      <c r="C368" s="298"/>
      <c r="D368" s="169"/>
      <c r="E368" s="163"/>
      <c r="F368" s="177"/>
      <c r="G368" s="229"/>
      <c r="H368" s="169"/>
      <c r="I368" s="169"/>
      <c r="J368" s="169"/>
      <c r="K368" s="169"/>
      <c r="L368" s="169"/>
      <c r="M368" s="169"/>
      <c r="N368" s="169"/>
      <c r="X368" s="169"/>
      <c r="Y368" s="169"/>
      <c r="Z368" s="169"/>
      <c r="AI368" s="169"/>
      <c r="AJ368" s="169"/>
      <c r="AK368" s="169"/>
    </row>
    <row r="369" spans="2:37">
      <c r="B369" s="180"/>
      <c r="C369" s="163"/>
      <c r="D369" s="153"/>
      <c r="E369" s="170"/>
      <c r="F369" s="173"/>
      <c r="G369" s="338"/>
      <c r="H369" s="169"/>
      <c r="I369" s="169"/>
      <c r="J369" s="169"/>
      <c r="K369" s="169"/>
      <c r="L369" s="169"/>
      <c r="M369" s="169"/>
      <c r="N369" s="169"/>
      <c r="X369" s="169"/>
      <c r="Y369" s="169"/>
      <c r="Z369" s="169"/>
      <c r="AI369" s="169"/>
      <c r="AJ369" s="169"/>
      <c r="AK369" s="169"/>
    </row>
    <row r="370" spans="2:37">
      <c r="B370" s="297"/>
      <c r="C370" s="168"/>
      <c r="D370" s="153"/>
      <c r="E370" s="170"/>
      <c r="F370" s="171"/>
      <c r="G370" s="230"/>
      <c r="H370" s="169"/>
      <c r="I370" s="351"/>
      <c r="J370" s="186"/>
      <c r="K370" s="169"/>
      <c r="L370" s="169"/>
      <c r="M370" s="169"/>
      <c r="N370" s="169"/>
      <c r="X370" s="169"/>
      <c r="Y370" s="169"/>
      <c r="Z370" s="169"/>
      <c r="AI370" s="169"/>
      <c r="AJ370" s="169"/>
      <c r="AK370" s="169"/>
    </row>
    <row r="371" spans="2:37">
      <c r="B371" s="184"/>
      <c r="C371" s="163"/>
      <c r="D371" s="155"/>
      <c r="E371" s="163"/>
      <c r="F371" s="162"/>
      <c r="G371" s="232"/>
      <c r="H371" s="169"/>
      <c r="I371" s="169"/>
      <c r="J371" s="169"/>
      <c r="K371" s="169"/>
      <c r="L371" s="169"/>
      <c r="M371" s="169"/>
      <c r="N371" s="169"/>
      <c r="X371" s="169"/>
      <c r="Y371" s="169"/>
      <c r="Z371" s="169"/>
      <c r="AI371" s="169"/>
      <c r="AJ371" s="169"/>
      <c r="AK371" s="169"/>
    </row>
    <row r="372" spans="2:37">
      <c r="B372" s="169"/>
      <c r="C372" s="179"/>
      <c r="D372" s="169"/>
      <c r="E372" s="163"/>
      <c r="F372" s="162"/>
      <c r="G372" s="206"/>
      <c r="H372" s="169"/>
      <c r="I372" s="169"/>
      <c r="J372" s="169"/>
      <c r="K372" s="169"/>
      <c r="L372" s="169"/>
      <c r="M372" s="169"/>
      <c r="N372" s="169"/>
      <c r="X372" s="169"/>
      <c r="Y372" s="169"/>
      <c r="Z372" s="169"/>
      <c r="AI372" s="169"/>
      <c r="AJ372" s="169"/>
      <c r="AK372" s="169"/>
    </row>
    <row r="373" spans="2:37">
      <c r="B373" s="169"/>
      <c r="C373" s="179"/>
      <c r="D373" s="169"/>
      <c r="E373" s="169"/>
      <c r="F373" s="169"/>
      <c r="G373" s="169"/>
      <c r="H373" s="169"/>
      <c r="I373" s="169"/>
      <c r="J373" s="169"/>
      <c r="K373" s="169"/>
      <c r="L373" s="169"/>
      <c r="M373" s="169"/>
      <c r="N373" s="169"/>
      <c r="X373" s="169"/>
      <c r="Y373" s="169"/>
      <c r="Z373" s="169"/>
      <c r="AI373" s="169"/>
      <c r="AJ373" s="169"/>
      <c r="AK373" s="169"/>
    </row>
    <row r="374" spans="2:37">
      <c r="B374" s="169"/>
      <c r="C374" s="179"/>
      <c r="D374" s="169"/>
      <c r="E374" s="212"/>
      <c r="F374" s="169"/>
      <c r="G374" s="169"/>
      <c r="H374" s="169"/>
      <c r="I374" s="169"/>
      <c r="J374" s="169"/>
      <c r="K374" s="169"/>
      <c r="L374" s="169"/>
      <c r="M374" s="169"/>
      <c r="N374" s="169"/>
      <c r="X374" s="169"/>
      <c r="Y374" s="169"/>
      <c r="Z374" s="169"/>
      <c r="AI374" s="169"/>
      <c r="AJ374" s="169"/>
      <c r="AK374" s="169"/>
    </row>
    <row r="375" spans="2:37">
      <c r="B375" s="169"/>
      <c r="C375" s="345"/>
      <c r="D375" s="169"/>
      <c r="E375" s="169"/>
      <c r="F375" s="169"/>
      <c r="G375" s="169"/>
      <c r="H375" s="169"/>
      <c r="I375" s="169"/>
      <c r="J375" s="346"/>
      <c r="K375" s="169"/>
      <c r="L375" s="169"/>
      <c r="M375" s="169"/>
      <c r="N375" s="169"/>
      <c r="X375" s="169"/>
      <c r="Y375" s="169"/>
      <c r="Z375" s="169"/>
      <c r="AI375" s="169"/>
      <c r="AJ375" s="169"/>
      <c r="AK375" s="169"/>
    </row>
    <row r="376" spans="2:37">
      <c r="B376" s="169"/>
      <c r="C376" s="179"/>
      <c r="D376" s="169"/>
      <c r="E376" s="606"/>
      <c r="F376" s="169"/>
      <c r="G376" s="169"/>
      <c r="H376" s="169"/>
      <c r="I376" s="169"/>
      <c r="J376" s="169"/>
      <c r="K376" s="169"/>
      <c r="L376" s="169"/>
      <c r="M376" s="169"/>
      <c r="N376" s="169"/>
      <c r="X376" s="169"/>
      <c r="Y376" s="169"/>
      <c r="Z376" s="169"/>
      <c r="AI376" s="169"/>
      <c r="AJ376" s="169"/>
      <c r="AK376" s="169"/>
    </row>
    <row r="377" spans="2:37">
      <c r="B377" s="258"/>
      <c r="C377" s="179"/>
      <c r="D377" s="169"/>
      <c r="E377" s="169"/>
      <c r="F377" s="169"/>
      <c r="G377" s="169"/>
      <c r="H377" s="169"/>
      <c r="I377" s="169"/>
      <c r="J377" s="169"/>
      <c r="K377" s="169"/>
      <c r="L377" s="169"/>
      <c r="M377" s="169"/>
      <c r="N377" s="169"/>
      <c r="X377" s="169"/>
      <c r="Y377" s="169"/>
      <c r="Z377" s="169"/>
      <c r="AI377" s="169"/>
      <c r="AJ377" s="169"/>
      <c r="AK377" s="169"/>
    </row>
    <row r="378" spans="2:37">
      <c r="B378" s="180"/>
      <c r="C378" s="179"/>
      <c r="D378" s="162"/>
      <c r="E378" s="605"/>
      <c r="F378" s="169"/>
      <c r="G378" s="169"/>
      <c r="H378" s="169"/>
      <c r="I378" s="169"/>
      <c r="J378" s="169"/>
      <c r="K378" s="169"/>
      <c r="L378" s="169"/>
      <c r="M378" s="169"/>
      <c r="N378" s="169"/>
      <c r="X378" s="169"/>
      <c r="Y378" s="169"/>
      <c r="Z378" s="169"/>
      <c r="AI378" s="169"/>
      <c r="AJ378" s="169"/>
      <c r="AK378" s="169"/>
    </row>
    <row r="379" spans="2:37">
      <c r="B379" s="180"/>
      <c r="C379" s="163"/>
      <c r="D379" s="162"/>
      <c r="E379" s="169"/>
      <c r="F379" s="169"/>
      <c r="G379" s="169"/>
      <c r="H379" s="169"/>
      <c r="I379" s="169"/>
      <c r="J379" s="169"/>
      <c r="K379" s="169"/>
      <c r="L379" s="169"/>
      <c r="M379" s="169"/>
      <c r="N379" s="169"/>
      <c r="X379" s="169"/>
      <c r="Y379" s="169"/>
      <c r="Z379" s="169"/>
      <c r="AI379" s="169"/>
      <c r="AJ379" s="169"/>
      <c r="AK379" s="169"/>
    </row>
    <row r="380" spans="2:37" ht="15.6">
      <c r="B380" s="185"/>
      <c r="C380" s="163"/>
      <c r="D380" s="179"/>
      <c r="E380" s="169"/>
      <c r="F380" s="169"/>
      <c r="G380" s="169"/>
      <c r="H380" s="169"/>
      <c r="I380" s="169"/>
      <c r="J380" s="169"/>
      <c r="K380" s="368"/>
      <c r="L380" s="169"/>
      <c r="M380" s="169"/>
      <c r="N380" s="169"/>
      <c r="X380" s="169"/>
      <c r="Y380" s="169"/>
      <c r="Z380" s="169"/>
      <c r="AI380" s="169"/>
      <c r="AJ380" s="169"/>
      <c r="AK380" s="169"/>
    </row>
    <row r="381" spans="2:37">
      <c r="B381" s="169"/>
      <c r="C381" s="298"/>
      <c r="D381" s="169"/>
      <c r="E381" s="169"/>
      <c r="F381" s="169"/>
      <c r="G381" s="169"/>
      <c r="H381" s="169"/>
      <c r="I381" s="169"/>
      <c r="J381" s="169"/>
      <c r="K381" s="368"/>
      <c r="L381" s="169"/>
      <c r="M381" s="169"/>
      <c r="N381" s="169"/>
      <c r="X381" s="169"/>
      <c r="Y381" s="169"/>
      <c r="Z381" s="169"/>
      <c r="AI381" s="169"/>
      <c r="AJ381" s="169"/>
      <c r="AK381" s="169"/>
    </row>
    <row r="382" spans="2:37">
      <c r="B382" s="194"/>
      <c r="C382" s="177"/>
      <c r="D382" s="177"/>
      <c r="E382" s="169"/>
      <c r="F382" s="169"/>
      <c r="G382" s="169"/>
      <c r="H382" s="169"/>
      <c r="I382" s="169"/>
      <c r="J382" s="169"/>
      <c r="K382" s="266"/>
      <c r="L382" s="336"/>
      <c r="M382" s="337"/>
      <c r="N382" s="169"/>
      <c r="X382" s="169"/>
      <c r="Y382" s="169"/>
      <c r="Z382" s="169"/>
      <c r="AI382" s="169"/>
      <c r="AJ382" s="169"/>
      <c r="AK382" s="169"/>
    </row>
    <row r="383" spans="2:37">
      <c r="B383" s="169"/>
      <c r="C383" s="179"/>
      <c r="D383" s="169"/>
      <c r="E383" s="169"/>
      <c r="F383" s="169"/>
      <c r="G383" s="169"/>
      <c r="H383" s="169"/>
      <c r="I383" s="169"/>
      <c r="J383" s="169"/>
      <c r="K383" s="163"/>
      <c r="L383" s="168"/>
      <c r="M383" s="206"/>
      <c r="N383" s="169"/>
      <c r="X383" s="169"/>
      <c r="Y383" s="169"/>
      <c r="Z383" s="169"/>
      <c r="AI383" s="169"/>
      <c r="AJ383" s="169"/>
      <c r="AK383" s="169"/>
    </row>
    <row r="384" spans="2:37">
      <c r="B384" s="180"/>
      <c r="C384" s="163"/>
      <c r="D384" s="162"/>
      <c r="E384" s="169"/>
      <c r="F384" s="169"/>
      <c r="G384" s="169"/>
      <c r="H384" s="169"/>
      <c r="I384" s="169"/>
      <c r="J384" s="169"/>
      <c r="K384" s="163"/>
      <c r="L384" s="162"/>
      <c r="M384" s="232"/>
      <c r="X384" s="169"/>
      <c r="Y384" s="169"/>
      <c r="Z384" s="169"/>
      <c r="AI384" s="169"/>
      <c r="AJ384" s="169"/>
      <c r="AK384" s="169"/>
    </row>
    <row r="385" spans="2:37">
      <c r="B385" s="180"/>
      <c r="C385" s="163"/>
      <c r="D385" s="162"/>
      <c r="E385" s="169"/>
      <c r="F385" s="169"/>
      <c r="G385" s="169"/>
      <c r="H385" s="169"/>
      <c r="I385" s="169"/>
      <c r="J385" s="169"/>
      <c r="K385" s="163"/>
      <c r="L385" s="162"/>
      <c r="M385" s="232"/>
      <c r="X385" s="169"/>
      <c r="Y385" s="169"/>
      <c r="Z385" s="169"/>
      <c r="AI385" s="169"/>
      <c r="AJ385" s="169"/>
      <c r="AK385" s="169"/>
    </row>
    <row r="386" spans="2:37">
      <c r="B386" s="180"/>
      <c r="C386" s="163"/>
      <c r="D386" s="162"/>
      <c r="E386" s="169"/>
      <c r="F386" s="169"/>
      <c r="G386" s="169"/>
      <c r="H386" s="169"/>
      <c r="I386" s="169"/>
      <c r="J386" s="169"/>
      <c r="K386" s="163"/>
      <c r="L386" s="162"/>
      <c r="M386" s="232"/>
      <c r="X386" s="169"/>
      <c r="Y386" s="169"/>
      <c r="Z386" s="169"/>
      <c r="AI386" s="169"/>
      <c r="AJ386" s="169"/>
      <c r="AK386" s="169"/>
    </row>
    <row r="387" spans="2:37">
      <c r="B387" s="180"/>
      <c r="C387" s="163"/>
      <c r="D387" s="162"/>
      <c r="E387" s="169"/>
      <c r="F387" s="169"/>
      <c r="G387" s="169"/>
      <c r="H387" s="169"/>
      <c r="I387" s="169"/>
      <c r="J387" s="169"/>
      <c r="K387" s="163"/>
      <c r="L387" s="162"/>
      <c r="M387" s="232"/>
      <c r="X387" s="169"/>
      <c r="Y387" s="169"/>
      <c r="Z387" s="169"/>
      <c r="AI387" s="169"/>
      <c r="AJ387" s="169"/>
      <c r="AK387" s="169"/>
    </row>
    <row r="388" spans="2:37">
      <c r="B388" s="180"/>
      <c r="C388" s="163"/>
      <c r="D388" s="162"/>
      <c r="E388" s="169"/>
      <c r="F388" s="169"/>
      <c r="G388" s="169"/>
      <c r="H388" s="169"/>
      <c r="I388" s="169"/>
      <c r="J388" s="169"/>
      <c r="K388" s="163"/>
      <c r="L388" s="177"/>
      <c r="M388" s="229"/>
      <c r="X388" s="169"/>
      <c r="Y388" s="169"/>
      <c r="Z388" s="169"/>
      <c r="AI388" s="169"/>
      <c r="AJ388" s="169"/>
      <c r="AK388" s="169"/>
    </row>
    <row r="389" spans="2:37">
      <c r="B389" s="169"/>
      <c r="C389" s="179"/>
      <c r="D389" s="169"/>
      <c r="E389" s="169"/>
      <c r="F389" s="169"/>
      <c r="G389" s="169"/>
      <c r="H389" s="169"/>
      <c r="I389" s="169"/>
      <c r="J389" s="169"/>
      <c r="K389" s="170"/>
      <c r="L389" s="173"/>
      <c r="M389" s="338"/>
      <c r="X389" s="169"/>
      <c r="Y389" s="169"/>
      <c r="Z389" s="169"/>
      <c r="AI389" s="169"/>
      <c r="AJ389" s="169"/>
      <c r="AK389" s="169"/>
    </row>
    <row r="390" spans="2:37">
      <c r="B390" s="169"/>
      <c r="C390" s="179"/>
      <c r="D390" s="169"/>
      <c r="E390" s="169"/>
      <c r="F390" s="169"/>
      <c r="G390" s="169"/>
      <c r="H390" s="169"/>
      <c r="I390" s="169"/>
      <c r="J390" s="169"/>
      <c r="K390" s="170"/>
      <c r="L390" s="171"/>
      <c r="M390" s="230"/>
      <c r="X390" s="169"/>
      <c r="Y390" s="169"/>
      <c r="Z390" s="169"/>
      <c r="AI390" s="169"/>
      <c r="AJ390" s="169"/>
      <c r="AK390" s="169"/>
    </row>
    <row r="391" spans="2:37">
      <c r="B391" s="169"/>
      <c r="C391" s="179"/>
      <c r="D391" s="169"/>
      <c r="E391" s="228"/>
      <c r="F391" s="169"/>
      <c r="G391" s="607"/>
      <c r="H391" s="169"/>
      <c r="I391" s="169"/>
      <c r="J391" s="169"/>
      <c r="K391" s="163"/>
      <c r="L391" s="350"/>
      <c r="M391" s="226"/>
      <c r="X391" s="169"/>
      <c r="Y391" s="169"/>
      <c r="Z391" s="169"/>
      <c r="AI391" s="169"/>
      <c r="AJ391" s="169"/>
      <c r="AK391" s="169"/>
    </row>
    <row r="392" spans="2:37">
      <c r="B392" s="169"/>
      <c r="C392" s="179"/>
      <c r="D392" s="169"/>
      <c r="E392" s="266"/>
      <c r="F392" s="336"/>
      <c r="G392" s="337"/>
      <c r="H392" s="266"/>
      <c r="I392" s="336"/>
      <c r="J392" s="366"/>
      <c r="K392" s="163"/>
      <c r="L392" s="162"/>
      <c r="M392" s="206"/>
      <c r="X392" s="169"/>
      <c r="Y392" s="169"/>
      <c r="Z392" s="169"/>
      <c r="AI392" s="169"/>
      <c r="AJ392" s="169"/>
      <c r="AK392" s="169"/>
    </row>
    <row r="393" spans="2:37">
      <c r="B393" s="169"/>
      <c r="C393" s="179"/>
      <c r="D393" s="169"/>
      <c r="E393" s="163"/>
      <c r="F393" s="182"/>
      <c r="G393" s="608"/>
      <c r="H393" s="167"/>
      <c r="I393" s="168"/>
      <c r="J393" s="206"/>
      <c r="K393" s="601"/>
      <c r="L393" s="169"/>
      <c r="M393" s="169"/>
      <c r="X393" s="169"/>
      <c r="Y393" s="169"/>
      <c r="Z393" s="169"/>
      <c r="AI393" s="169"/>
      <c r="AJ393" s="169"/>
      <c r="AK393" s="169"/>
    </row>
    <row r="394" spans="2:37">
      <c r="B394" s="169"/>
      <c r="C394" s="179"/>
      <c r="D394" s="169"/>
      <c r="E394" s="163"/>
      <c r="F394" s="163"/>
      <c r="G394" s="609"/>
      <c r="H394" s="167"/>
      <c r="I394" s="168"/>
      <c r="J394" s="206"/>
      <c r="K394" s="266"/>
      <c r="L394" s="336"/>
      <c r="M394" s="337"/>
      <c r="X394" s="169"/>
      <c r="Y394" s="169"/>
      <c r="Z394" s="169"/>
      <c r="AI394" s="169"/>
      <c r="AJ394" s="169"/>
      <c r="AK394" s="169"/>
    </row>
    <row r="395" spans="2:37">
      <c r="B395" s="169"/>
      <c r="C395" s="298"/>
      <c r="D395" s="169"/>
      <c r="E395" s="163"/>
      <c r="F395" s="163"/>
      <c r="G395" s="609"/>
      <c r="H395" s="163"/>
      <c r="I395" s="162"/>
      <c r="J395" s="232"/>
      <c r="K395" s="163"/>
      <c r="L395" s="162"/>
      <c r="M395" s="232"/>
      <c r="X395" s="169"/>
      <c r="Y395" s="169"/>
      <c r="Z395" s="169"/>
      <c r="AI395" s="169"/>
      <c r="AJ395" s="169"/>
      <c r="AK395" s="169"/>
    </row>
    <row r="396" spans="2:37">
      <c r="B396" s="180"/>
      <c r="C396" s="163"/>
      <c r="D396" s="312"/>
      <c r="E396" s="235"/>
      <c r="F396" s="169"/>
      <c r="G396" s="169"/>
      <c r="H396" s="601"/>
      <c r="I396" s="169"/>
      <c r="J396" s="169"/>
      <c r="K396" s="163"/>
      <c r="L396" s="162"/>
      <c r="M396" s="232"/>
      <c r="X396" s="169"/>
      <c r="Y396" s="169"/>
      <c r="Z396" s="169"/>
      <c r="AI396" s="169"/>
      <c r="AJ396" s="169"/>
      <c r="AK396" s="169"/>
    </row>
    <row r="397" spans="2:37">
      <c r="B397" s="169"/>
      <c r="C397" s="179"/>
      <c r="D397" s="169"/>
      <c r="E397" s="266"/>
      <c r="F397" s="336"/>
      <c r="G397" s="337"/>
      <c r="H397" s="266"/>
      <c r="I397" s="336"/>
      <c r="J397" s="337"/>
      <c r="K397" s="163"/>
      <c r="L397" s="162"/>
      <c r="M397" s="232"/>
      <c r="X397" s="169"/>
      <c r="Y397" s="169"/>
      <c r="Z397" s="169"/>
      <c r="AI397" s="169"/>
      <c r="AJ397" s="169"/>
      <c r="AK397" s="169"/>
    </row>
    <row r="398" spans="2:37">
      <c r="B398" s="335"/>
      <c r="C398" s="340"/>
      <c r="D398" s="335"/>
      <c r="E398" s="167"/>
      <c r="F398" s="168"/>
      <c r="G398" s="206"/>
      <c r="H398" s="167"/>
      <c r="I398" s="162"/>
      <c r="J398" s="232"/>
      <c r="K398" s="169"/>
      <c r="L398" s="169"/>
      <c r="M398" s="169"/>
      <c r="X398" s="169"/>
      <c r="Y398" s="169"/>
      <c r="Z398" s="169"/>
      <c r="AI398" s="169"/>
      <c r="AJ398" s="169"/>
      <c r="AK398" s="169"/>
    </row>
    <row r="399" spans="2:37">
      <c r="B399" s="335"/>
      <c r="C399" s="340"/>
      <c r="D399" s="335"/>
      <c r="E399" s="167"/>
      <c r="F399" s="168"/>
      <c r="G399" s="206"/>
      <c r="H399" s="163"/>
      <c r="I399" s="168"/>
      <c r="J399" s="206"/>
      <c r="K399" s="169"/>
      <c r="L399" s="169"/>
      <c r="M399" s="169"/>
      <c r="X399" s="169"/>
      <c r="Y399" s="169"/>
      <c r="Z399" s="169"/>
      <c r="AI399" s="169"/>
      <c r="AJ399" s="169"/>
      <c r="AK399" s="169"/>
    </row>
    <row r="400" spans="2:37">
      <c r="B400" s="169"/>
      <c r="C400" s="179"/>
      <c r="D400" s="169"/>
      <c r="E400" s="167"/>
      <c r="F400" s="168"/>
      <c r="G400" s="206"/>
      <c r="H400" s="163"/>
      <c r="I400" s="162"/>
      <c r="J400" s="232"/>
      <c r="K400" s="169"/>
      <c r="L400" s="169"/>
      <c r="M400" s="169"/>
      <c r="X400" s="169"/>
      <c r="Y400" s="169"/>
      <c r="Z400" s="169"/>
      <c r="AI400" s="169"/>
      <c r="AJ400" s="169"/>
      <c r="AK400" s="169"/>
    </row>
    <row r="401" spans="2:37">
      <c r="B401" s="169"/>
      <c r="C401" s="179"/>
      <c r="D401" s="169"/>
      <c r="E401" s="167"/>
      <c r="F401" s="168"/>
      <c r="G401" s="206"/>
      <c r="H401" s="163"/>
      <c r="I401" s="162"/>
      <c r="J401" s="232"/>
      <c r="K401" s="169"/>
      <c r="L401" s="169"/>
      <c r="M401" s="169"/>
      <c r="X401" s="169"/>
      <c r="Y401" s="169"/>
      <c r="Z401" s="169"/>
      <c r="AI401" s="169"/>
      <c r="AJ401" s="169"/>
      <c r="AK401" s="169"/>
    </row>
    <row r="402" spans="2:37">
      <c r="B402" s="169"/>
      <c r="C402" s="179"/>
      <c r="D402" s="169"/>
      <c r="E402" s="167"/>
      <c r="F402" s="192"/>
      <c r="G402" s="206"/>
      <c r="H402" s="167"/>
      <c r="I402" s="168"/>
      <c r="J402" s="168"/>
      <c r="K402" s="169"/>
      <c r="L402" s="169"/>
      <c r="M402" s="169"/>
      <c r="X402" s="169"/>
      <c r="Y402" s="169"/>
      <c r="Z402" s="169"/>
      <c r="AI402" s="169"/>
      <c r="AJ402" s="169"/>
      <c r="AK402" s="169"/>
    </row>
    <row r="403" spans="2:37">
      <c r="B403" s="169"/>
      <c r="C403" s="169"/>
      <c r="D403" s="169"/>
      <c r="E403" s="163"/>
      <c r="F403" s="162"/>
      <c r="G403" s="232"/>
      <c r="H403" s="212"/>
      <c r="I403" s="212"/>
      <c r="J403" s="212"/>
      <c r="K403" s="212"/>
      <c r="L403" s="212"/>
      <c r="M403" s="169"/>
      <c r="X403" s="169"/>
      <c r="Y403" s="169"/>
      <c r="Z403" s="169"/>
      <c r="AI403" s="169"/>
      <c r="AJ403" s="169"/>
      <c r="AK403" s="169"/>
    </row>
    <row r="404" spans="2:37">
      <c r="B404" s="180"/>
      <c r="C404" s="179"/>
      <c r="D404" s="162"/>
      <c r="E404" s="605"/>
      <c r="F404" s="169"/>
      <c r="G404" s="169"/>
      <c r="H404" s="169"/>
      <c r="I404" s="169"/>
      <c r="J404" s="169"/>
      <c r="K404" s="169"/>
      <c r="L404" s="169"/>
      <c r="M404" s="169"/>
      <c r="X404" s="169"/>
      <c r="Y404" s="169"/>
      <c r="Z404" s="169"/>
      <c r="AI404" s="169"/>
      <c r="AJ404" s="169"/>
      <c r="AK404" s="169"/>
    </row>
    <row r="405" spans="2:37">
      <c r="B405" s="180"/>
      <c r="C405" s="163"/>
      <c r="D405" s="162"/>
      <c r="E405" s="201"/>
      <c r="F405" s="169"/>
      <c r="G405" s="308"/>
      <c r="H405" s="169"/>
      <c r="I405" s="169"/>
      <c r="J405" s="169"/>
      <c r="K405" s="169"/>
      <c r="L405" s="169"/>
      <c r="M405" s="169"/>
      <c r="X405" s="169"/>
      <c r="Y405" s="169"/>
      <c r="Z405" s="169"/>
      <c r="AI405" s="169"/>
      <c r="AJ405" s="169"/>
      <c r="AK405" s="169"/>
    </row>
    <row r="406" spans="2:37" ht="15.6">
      <c r="B406" s="185"/>
      <c r="C406" s="169"/>
      <c r="D406" s="179"/>
      <c r="E406" s="266"/>
      <c r="F406" s="336"/>
      <c r="G406" s="337"/>
      <c r="H406" s="169"/>
      <c r="I406" s="169"/>
      <c r="J406" s="169"/>
      <c r="K406" s="169"/>
      <c r="L406" s="169"/>
      <c r="M406" s="169"/>
      <c r="X406" s="169"/>
      <c r="Y406" s="169"/>
      <c r="Z406" s="169"/>
      <c r="AI406" s="169"/>
      <c r="AJ406" s="169"/>
      <c r="AK406" s="169"/>
    </row>
    <row r="407" spans="2:37">
      <c r="B407" s="169"/>
      <c r="C407" s="298"/>
      <c r="D407" s="169"/>
      <c r="E407" s="622"/>
      <c r="F407" s="623"/>
      <c r="G407" s="624"/>
      <c r="H407" s="169"/>
      <c r="I407" s="169"/>
      <c r="J407" s="169"/>
      <c r="K407" s="169"/>
      <c r="L407" s="169"/>
      <c r="M407" s="169"/>
      <c r="X407" s="169"/>
      <c r="Y407" s="169"/>
      <c r="Z407" s="169"/>
      <c r="AI407" s="169"/>
      <c r="AJ407" s="169"/>
      <c r="AK407" s="169"/>
    </row>
    <row r="408" spans="2:37">
      <c r="B408" s="192"/>
      <c r="C408" s="177"/>
      <c r="D408" s="168"/>
      <c r="E408" s="625"/>
      <c r="F408" s="626"/>
      <c r="G408" s="232"/>
      <c r="H408" s="169"/>
      <c r="I408" s="169"/>
      <c r="J408" s="169"/>
      <c r="K408" s="169"/>
      <c r="L408" s="169"/>
      <c r="M408" s="169"/>
      <c r="X408" s="169"/>
      <c r="Y408" s="169"/>
      <c r="Z408" s="169"/>
      <c r="AI408" s="169"/>
      <c r="AJ408" s="169"/>
      <c r="AK408" s="169"/>
    </row>
    <row r="409" spans="2:37">
      <c r="B409" s="180"/>
      <c r="C409" s="163"/>
      <c r="D409" s="162"/>
      <c r="E409" s="625"/>
      <c r="F409" s="626"/>
      <c r="G409" s="232"/>
      <c r="H409" s="169"/>
      <c r="I409" s="169"/>
      <c r="J409" s="169"/>
      <c r="K409" s="169"/>
      <c r="L409" s="169"/>
      <c r="M409" s="169"/>
      <c r="X409" s="169"/>
      <c r="Y409" s="169"/>
      <c r="Z409" s="169"/>
      <c r="AI409" s="169"/>
      <c r="AJ409" s="169"/>
      <c r="AK409" s="169"/>
    </row>
    <row r="410" spans="2:37">
      <c r="B410" s="169"/>
      <c r="C410" s="163"/>
      <c r="D410" s="169"/>
      <c r="E410" s="163"/>
      <c r="F410" s="162"/>
      <c r="G410" s="232"/>
      <c r="H410" s="169"/>
      <c r="I410" s="169"/>
      <c r="J410" s="169"/>
      <c r="K410" s="169"/>
      <c r="L410" s="169"/>
      <c r="M410" s="169"/>
      <c r="X410" s="169"/>
      <c r="Y410" s="169"/>
      <c r="Z410" s="169"/>
      <c r="AI410" s="169"/>
      <c r="AJ410" s="169"/>
      <c r="AK410" s="169"/>
    </row>
    <row r="411" spans="2:37">
      <c r="B411" s="180"/>
      <c r="C411" s="174"/>
      <c r="D411" s="174"/>
      <c r="E411" s="163"/>
      <c r="F411" s="168"/>
      <c r="G411" s="206"/>
      <c r="H411" s="169"/>
      <c r="I411" s="169"/>
      <c r="J411" s="169"/>
      <c r="K411" s="169"/>
      <c r="L411" s="169"/>
      <c r="M411" s="169"/>
      <c r="X411" s="169"/>
      <c r="Y411" s="169"/>
      <c r="Z411" s="169"/>
      <c r="AI411" s="169"/>
      <c r="AJ411" s="169"/>
      <c r="AK411" s="169"/>
    </row>
    <row r="412" spans="2:37">
      <c r="B412" s="180"/>
      <c r="C412" s="163"/>
      <c r="D412" s="162"/>
      <c r="E412" s="167"/>
      <c r="F412" s="168"/>
      <c r="G412" s="206"/>
      <c r="H412" s="169"/>
      <c r="I412" s="169"/>
      <c r="J412" s="169"/>
      <c r="K412" s="169"/>
      <c r="L412" s="169"/>
      <c r="M412" s="169"/>
      <c r="X412" s="169"/>
      <c r="Y412" s="169"/>
      <c r="Z412" s="169"/>
      <c r="AI412" s="169"/>
      <c r="AJ412" s="169"/>
      <c r="AK412" s="169"/>
    </row>
    <row r="413" spans="2:37">
      <c r="B413" s="180"/>
      <c r="C413" s="163"/>
      <c r="D413" s="168"/>
      <c r="E413" s="625"/>
      <c r="F413" s="162"/>
      <c r="G413" s="232"/>
      <c r="H413" s="169"/>
      <c r="I413" s="169"/>
      <c r="J413" s="169"/>
      <c r="K413" s="169"/>
      <c r="L413" s="169"/>
      <c r="M413" s="169"/>
      <c r="X413" s="169"/>
      <c r="Y413" s="169"/>
      <c r="Z413" s="169"/>
      <c r="AI413" s="169"/>
      <c r="AJ413" s="169"/>
      <c r="AK413" s="169"/>
    </row>
    <row r="414" spans="2:37">
      <c r="B414" s="169"/>
      <c r="C414" s="179"/>
      <c r="D414" s="169"/>
      <c r="E414" s="625"/>
      <c r="F414" s="162"/>
      <c r="G414" s="232"/>
      <c r="H414" s="169"/>
      <c r="I414" s="169"/>
      <c r="J414" s="169"/>
      <c r="K414" s="169"/>
      <c r="L414" s="169"/>
      <c r="M414" s="169"/>
      <c r="X414" s="169"/>
      <c r="Y414" s="169"/>
      <c r="Z414" s="169"/>
      <c r="AI414" s="169"/>
      <c r="AJ414" s="169"/>
      <c r="AK414" s="169"/>
    </row>
    <row r="415" spans="2:37">
      <c r="B415" s="169"/>
      <c r="C415" s="179"/>
      <c r="D415" s="169"/>
      <c r="E415" s="625"/>
      <c r="F415" s="162"/>
      <c r="G415" s="232"/>
      <c r="H415" s="169"/>
      <c r="I415" s="169"/>
      <c r="J415" s="169"/>
      <c r="K415" s="169"/>
      <c r="L415" s="169"/>
      <c r="M415" s="169"/>
      <c r="X415" s="169"/>
      <c r="Y415" s="169"/>
      <c r="Z415" s="169"/>
      <c r="AI415" s="169"/>
      <c r="AJ415" s="169"/>
      <c r="AK415" s="169"/>
    </row>
    <row r="416" spans="2:37">
      <c r="B416" s="169"/>
      <c r="C416" s="179"/>
      <c r="D416" s="169"/>
      <c r="E416" s="163"/>
      <c r="F416" s="162"/>
      <c r="G416" s="232"/>
      <c r="H416" s="169"/>
      <c r="I416" s="169"/>
      <c r="J416" s="169"/>
      <c r="K416" s="169"/>
      <c r="L416" s="169"/>
      <c r="M416" s="169"/>
      <c r="X416" s="169"/>
      <c r="Y416" s="169"/>
      <c r="Z416" s="169"/>
      <c r="AI416" s="169"/>
      <c r="AJ416" s="169"/>
      <c r="AK416" s="169"/>
    </row>
    <row r="417" spans="2:37">
      <c r="B417" s="169"/>
      <c r="C417" s="298"/>
      <c r="D417" s="169"/>
      <c r="E417" s="170"/>
      <c r="F417" s="171"/>
      <c r="G417" s="230"/>
      <c r="H417" s="169"/>
      <c r="I417" s="169"/>
      <c r="J417" s="169"/>
      <c r="K417" s="169"/>
      <c r="L417" s="169"/>
      <c r="M417" s="169"/>
      <c r="X417" s="169"/>
      <c r="Y417" s="169"/>
      <c r="Z417" s="169"/>
      <c r="AI417" s="169"/>
      <c r="AJ417" s="169"/>
      <c r="AK417" s="169"/>
    </row>
    <row r="418" spans="2:37">
      <c r="B418" s="169"/>
      <c r="C418" s="179"/>
      <c r="D418" s="169"/>
      <c r="E418" s="170"/>
      <c r="F418" s="627"/>
      <c r="G418" s="628"/>
      <c r="H418" s="169"/>
      <c r="I418" s="169"/>
      <c r="J418" s="169"/>
      <c r="K418" s="169"/>
      <c r="L418" s="169"/>
      <c r="M418" s="169"/>
      <c r="X418" s="169"/>
      <c r="Y418" s="169"/>
      <c r="Z418" s="169"/>
      <c r="AI418" s="169"/>
      <c r="AJ418" s="169"/>
      <c r="AK418" s="169"/>
    </row>
    <row r="419" spans="2:37">
      <c r="B419" s="180"/>
      <c r="C419" s="163"/>
      <c r="D419" s="162"/>
      <c r="E419" s="169"/>
      <c r="F419" s="169"/>
      <c r="G419" s="169"/>
      <c r="H419" s="169"/>
      <c r="I419" s="169"/>
      <c r="J419" s="169"/>
      <c r="K419" s="169"/>
      <c r="L419" s="169"/>
      <c r="M419" s="169"/>
      <c r="X419" s="169"/>
      <c r="Y419" s="169"/>
      <c r="Z419" s="169"/>
      <c r="AI419" s="169"/>
      <c r="AJ419" s="169"/>
      <c r="AK419" s="169"/>
    </row>
    <row r="420" spans="2:37">
      <c r="B420" s="169"/>
      <c r="C420" s="163"/>
      <c r="D420" s="179"/>
      <c r="E420" s="169"/>
      <c r="F420" s="610"/>
      <c r="G420" s="169"/>
      <c r="H420" s="169"/>
      <c r="I420" s="169"/>
      <c r="J420" s="169"/>
      <c r="K420" s="169"/>
      <c r="L420" s="169"/>
      <c r="M420" s="169"/>
      <c r="X420" s="169"/>
      <c r="Y420" s="169"/>
      <c r="Z420" s="169"/>
      <c r="AI420" s="169"/>
      <c r="AJ420" s="169"/>
      <c r="AK420" s="169"/>
    </row>
    <row r="421" spans="2:37">
      <c r="B421" s="180"/>
      <c r="C421" s="163"/>
      <c r="D421" s="312"/>
      <c r="E421" s="266"/>
      <c r="F421" s="336"/>
      <c r="G421" s="611"/>
      <c r="H421" s="266"/>
      <c r="I421" s="336"/>
      <c r="J421" s="611"/>
      <c r="K421" s="169"/>
      <c r="L421" s="169"/>
      <c r="M421" s="169"/>
      <c r="X421" s="169"/>
      <c r="Y421" s="169"/>
      <c r="Z421" s="169"/>
      <c r="AI421" s="169"/>
      <c r="AJ421" s="169"/>
      <c r="AK421" s="169"/>
    </row>
    <row r="422" spans="2:37">
      <c r="B422" s="169"/>
      <c r="C422" s="179"/>
      <c r="D422" s="169"/>
      <c r="E422" s="163"/>
      <c r="F422" s="172"/>
      <c r="G422" s="612"/>
      <c r="H422" s="163"/>
      <c r="I422" s="162"/>
      <c r="J422" s="225"/>
      <c r="K422" s="169"/>
      <c r="L422" s="169"/>
      <c r="M422" s="169"/>
      <c r="X422" s="169"/>
      <c r="Y422" s="169"/>
      <c r="Z422" s="169"/>
      <c r="AI422" s="169"/>
      <c r="AJ422" s="169"/>
      <c r="AK422" s="169"/>
    </row>
    <row r="423" spans="2:37">
      <c r="B423" s="169"/>
      <c r="C423" s="179"/>
      <c r="D423" s="169"/>
      <c r="E423" s="163"/>
      <c r="F423" s="162"/>
      <c r="G423" s="232"/>
      <c r="H423" s="163"/>
      <c r="I423" s="168"/>
      <c r="J423" s="206"/>
      <c r="K423" s="601"/>
      <c r="L423" s="169"/>
      <c r="M423" s="169"/>
      <c r="X423" s="169"/>
      <c r="Y423" s="169"/>
      <c r="Z423" s="169"/>
      <c r="AI423" s="169"/>
      <c r="AJ423" s="169"/>
      <c r="AK423" s="169"/>
    </row>
    <row r="424" spans="2:37">
      <c r="B424" s="169"/>
      <c r="C424" s="179"/>
      <c r="D424" s="169"/>
      <c r="E424" s="163"/>
      <c r="F424" s="162"/>
      <c r="G424" s="232"/>
      <c r="H424" s="163"/>
      <c r="I424" s="162"/>
      <c r="J424" s="225"/>
      <c r="K424" s="266"/>
      <c r="L424" s="336"/>
      <c r="M424" s="337"/>
      <c r="X424" s="169"/>
      <c r="Y424" s="169"/>
      <c r="Z424" s="169"/>
      <c r="AI424" s="169"/>
      <c r="AJ424" s="169"/>
      <c r="AK424" s="169"/>
    </row>
    <row r="425" spans="2:37">
      <c r="B425" s="169"/>
      <c r="C425" s="179"/>
      <c r="D425" s="169"/>
      <c r="E425" s="163"/>
      <c r="F425" s="162"/>
      <c r="G425" s="225"/>
      <c r="H425" s="163"/>
      <c r="I425" s="162"/>
      <c r="J425" s="232"/>
      <c r="K425" s="167"/>
      <c r="L425" s="162"/>
      <c r="M425" s="232"/>
      <c r="X425" s="169"/>
      <c r="Y425" s="169"/>
      <c r="Z425" s="169"/>
      <c r="AI425" s="169"/>
      <c r="AJ425" s="169"/>
      <c r="AK425" s="169"/>
    </row>
    <row r="426" spans="2:37">
      <c r="B426" s="169"/>
      <c r="C426" s="179"/>
      <c r="D426" s="169"/>
      <c r="E426" s="169"/>
      <c r="F426" s="169"/>
      <c r="G426" s="169"/>
      <c r="H426" s="169"/>
      <c r="I426" s="169"/>
      <c r="J426" s="169"/>
      <c r="K426" s="169"/>
      <c r="L426" s="169"/>
      <c r="M426" s="169"/>
      <c r="X426" s="169"/>
      <c r="Y426" s="169"/>
      <c r="Z426" s="169"/>
      <c r="AI426" s="169"/>
      <c r="AJ426" s="169"/>
      <c r="AK426" s="169"/>
    </row>
    <row r="427" spans="2:37">
      <c r="B427" s="169"/>
      <c r="C427" s="179"/>
      <c r="D427" s="169"/>
      <c r="E427" s="169"/>
      <c r="F427" s="169"/>
      <c r="G427" s="169"/>
      <c r="H427" s="169"/>
      <c r="I427" s="169"/>
      <c r="J427" s="169"/>
      <c r="K427" s="169"/>
      <c r="L427" s="169"/>
      <c r="M427" s="169"/>
      <c r="X427" s="169"/>
      <c r="Y427" s="169"/>
      <c r="Z427" s="169"/>
      <c r="AI427" s="169"/>
      <c r="AJ427" s="169"/>
      <c r="AK427" s="169"/>
    </row>
    <row r="428" spans="2:37">
      <c r="B428" s="169"/>
      <c r="C428" s="179"/>
      <c r="D428" s="169"/>
      <c r="E428" s="169"/>
      <c r="F428" s="169"/>
      <c r="G428" s="169"/>
      <c r="H428" s="169"/>
      <c r="I428" s="169"/>
      <c r="J428" s="169"/>
      <c r="K428" s="169"/>
      <c r="L428" s="169"/>
      <c r="M428" s="169"/>
      <c r="X428" s="169"/>
      <c r="Y428" s="169"/>
      <c r="Z428" s="169"/>
      <c r="AI428" s="169"/>
      <c r="AJ428" s="169"/>
      <c r="AK428" s="169"/>
    </row>
    <row r="429" spans="2:37">
      <c r="B429" s="169"/>
      <c r="C429" s="179"/>
      <c r="D429" s="169"/>
      <c r="E429" s="169"/>
      <c r="F429" s="169"/>
      <c r="G429" s="169"/>
      <c r="H429" s="169"/>
      <c r="I429" s="169"/>
      <c r="J429" s="169"/>
      <c r="K429" s="169"/>
      <c r="L429" s="169"/>
      <c r="M429" s="169"/>
      <c r="X429" s="169"/>
      <c r="Y429" s="169"/>
      <c r="Z429" s="169"/>
      <c r="AI429" s="169"/>
      <c r="AJ429" s="169"/>
      <c r="AK429" s="169"/>
    </row>
    <row r="430" spans="2:37">
      <c r="B430" s="169"/>
      <c r="C430" s="179"/>
      <c r="D430" s="169"/>
      <c r="E430" s="169"/>
      <c r="F430" s="169"/>
      <c r="G430" s="169"/>
      <c r="H430" s="169"/>
      <c r="I430" s="169"/>
      <c r="J430" s="169"/>
      <c r="K430" s="169"/>
      <c r="L430" s="169"/>
      <c r="M430" s="169"/>
      <c r="X430" s="169"/>
      <c r="Y430" s="169"/>
      <c r="Z430" s="169"/>
      <c r="AI430" s="169"/>
      <c r="AJ430" s="169"/>
      <c r="AK430" s="169"/>
    </row>
    <row r="431" spans="2:37">
      <c r="B431" s="258"/>
      <c r="C431" s="258"/>
      <c r="D431" s="212"/>
      <c r="E431" s="169"/>
      <c r="F431" s="212"/>
      <c r="G431" s="212"/>
      <c r="H431" s="212"/>
      <c r="I431" s="212"/>
      <c r="J431" s="212"/>
      <c r="K431" s="212"/>
      <c r="L431" s="212"/>
      <c r="M431" s="169"/>
      <c r="X431" s="169"/>
      <c r="Y431" s="169"/>
      <c r="Z431" s="169"/>
      <c r="AI431" s="169"/>
      <c r="AJ431" s="169"/>
      <c r="AK431" s="169"/>
    </row>
    <row r="432" spans="2:37">
      <c r="B432" s="169"/>
      <c r="C432" s="345"/>
      <c r="D432" s="169"/>
      <c r="E432" s="169"/>
      <c r="F432" s="169"/>
      <c r="G432" s="258"/>
      <c r="H432" s="258"/>
      <c r="I432" s="258"/>
      <c r="J432" s="346"/>
      <c r="K432" s="169"/>
      <c r="L432" s="258"/>
      <c r="M432" s="169"/>
      <c r="X432" s="169"/>
      <c r="Y432" s="169"/>
      <c r="Z432" s="169"/>
      <c r="AI432" s="169"/>
      <c r="AJ432" s="169"/>
      <c r="AK432" s="169"/>
    </row>
    <row r="433" spans="2:37">
      <c r="B433" s="169"/>
      <c r="C433" s="179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X433" s="169"/>
      <c r="Y433" s="169"/>
      <c r="Z433" s="169"/>
      <c r="AI433" s="169"/>
      <c r="AJ433" s="169"/>
      <c r="AK433" s="169"/>
    </row>
    <row r="434" spans="2:37">
      <c r="B434" s="169"/>
      <c r="C434" s="179"/>
      <c r="D434" s="169"/>
      <c r="E434" s="167"/>
      <c r="F434" s="162"/>
      <c r="G434" s="232"/>
      <c r="H434" s="169"/>
      <c r="I434" s="169"/>
      <c r="J434" s="169"/>
      <c r="K434" s="169"/>
      <c r="L434" s="169"/>
      <c r="M434" s="169"/>
      <c r="X434" s="169"/>
      <c r="Y434" s="169"/>
      <c r="Z434" s="169"/>
      <c r="AI434" s="169"/>
      <c r="AJ434" s="169"/>
      <c r="AK434" s="169"/>
    </row>
    <row r="435" spans="2:37">
      <c r="B435" s="169"/>
      <c r="C435" s="179"/>
      <c r="D435" s="169"/>
      <c r="E435" s="163"/>
      <c r="F435" s="162"/>
      <c r="G435" s="232"/>
      <c r="H435" s="169"/>
      <c r="I435" s="169"/>
      <c r="J435" s="169"/>
      <c r="K435" s="169"/>
      <c r="L435" s="169"/>
      <c r="M435" s="169"/>
      <c r="X435" s="169"/>
      <c r="Y435" s="169"/>
      <c r="Z435" s="169"/>
      <c r="AI435" s="169"/>
      <c r="AJ435" s="169"/>
      <c r="AK435" s="169"/>
    </row>
    <row r="436" spans="2:37">
      <c r="B436" s="169"/>
      <c r="C436" s="179"/>
      <c r="D436" s="169"/>
      <c r="E436" s="169"/>
      <c r="F436" s="169"/>
      <c r="G436" s="169"/>
      <c r="H436" s="169"/>
      <c r="I436" s="169"/>
      <c r="J436" s="169"/>
      <c r="K436" s="169"/>
      <c r="L436" s="169"/>
      <c r="M436" s="169"/>
      <c r="X436" s="169"/>
      <c r="Y436" s="169"/>
      <c r="Z436" s="169"/>
      <c r="AI436" s="169"/>
      <c r="AJ436" s="169"/>
      <c r="AK436" s="169"/>
    </row>
    <row r="437" spans="2:37">
      <c r="B437" s="169"/>
      <c r="C437" s="179"/>
      <c r="D437" s="169"/>
      <c r="E437" s="169"/>
      <c r="F437" s="169"/>
      <c r="G437" s="169"/>
      <c r="H437" s="169"/>
      <c r="I437" s="169"/>
      <c r="J437" s="169"/>
      <c r="K437" s="169"/>
      <c r="L437" s="169"/>
      <c r="M437" s="169"/>
      <c r="X437" s="169"/>
      <c r="Y437" s="169"/>
      <c r="Z437" s="169"/>
      <c r="AI437" s="169"/>
      <c r="AJ437" s="169"/>
      <c r="AK437" s="169"/>
    </row>
    <row r="438" spans="2:37">
      <c r="B438" s="169"/>
      <c r="C438" s="179"/>
      <c r="D438" s="169"/>
      <c r="E438" s="169"/>
      <c r="F438" s="169"/>
      <c r="G438" s="169"/>
      <c r="H438" s="169"/>
      <c r="I438" s="169"/>
      <c r="J438" s="169"/>
      <c r="K438" s="169"/>
      <c r="L438" s="169"/>
      <c r="M438" s="169"/>
      <c r="X438" s="169"/>
      <c r="Y438" s="169"/>
      <c r="Z438" s="169"/>
      <c r="AI438" s="169"/>
      <c r="AJ438" s="169"/>
      <c r="AK438" s="169"/>
    </row>
    <row r="439" spans="2:37">
      <c r="B439" s="169"/>
      <c r="C439" s="179"/>
      <c r="D439" s="169"/>
      <c r="E439" s="169"/>
      <c r="F439" s="169"/>
      <c r="G439" s="169"/>
      <c r="H439" s="169"/>
      <c r="I439" s="169"/>
      <c r="J439" s="169"/>
      <c r="K439" s="169"/>
      <c r="L439" s="169"/>
      <c r="M439" s="169"/>
      <c r="X439" s="169"/>
      <c r="Y439" s="169"/>
      <c r="Z439" s="169"/>
      <c r="AI439" s="169"/>
      <c r="AJ439" s="169"/>
      <c r="AK439" s="169"/>
    </row>
    <row r="440" spans="2:37" ht="15.6">
      <c r="B440" s="188"/>
      <c r="C440" s="163"/>
      <c r="D440" s="162"/>
      <c r="E440" s="349"/>
      <c r="F440" s="169"/>
      <c r="G440" s="169"/>
      <c r="H440" s="228"/>
      <c r="I440" s="228"/>
      <c r="J440" s="169"/>
      <c r="K440" s="169"/>
      <c r="L440" s="169"/>
      <c r="M440" s="169"/>
      <c r="X440" s="169"/>
      <c r="Y440" s="169"/>
      <c r="Z440" s="169"/>
      <c r="AI440" s="169"/>
      <c r="AJ440" s="169"/>
      <c r="AK440" s="169"/>
    </row>
    <row r="441" spans="2:37">
      <c r="B441" s="169"/>
      <c r="C441" s="298"/>
      <c r="D441" s="169"/>
      <c r="E441" s="348"/>
      <c r="F441" s="169"/>
      <c r="G441" s="169"/>
      <c r="H441" s="266"/>
      <c r="I441" s="336"/>
      <c r="J441" s="337"/>
      <c r="K441" s="266"/>
      <c r="L441" s="336"/>
      <c r="M441" s="337"/>
      <c r="X441" s="169"/>
      <c r="Y441" s="169"/>
      <c r="Z441" s="169"/>
      <c r="AI441" s="169"/>
      <c r="AJ441" s="169"/>
      <c r="AK441" s="169"/>
    </row>
    <row r="442" spans="2:37">
      <c r="B442" s="194"/>
      <c r="C442" s="163"/>
      <c r="D442" s="177"/>
      <c r="E442" s="266"/>
      <c r="F442" s="336"/>
      <c r="G442" s="337"/>
      <c r="H442" s="163"/>
      <c r="I442" s="162"/>
      <c r="J442" s="225"/>
      <c r="K442" s="614"/>
      <c r="L442" s="162"/>
      <c r="M442" s="169"/>
      <c r="X442" s="169"/>
      <c r="Y442" s="169"/>
      <c r="Z442" s="169"/>
      <c r="AI442" s="169"/>
      <c r="AJ442" s="169"/>
      <c r="AK442" s="169"/>
    </row>
    <row r="443" spans="2:37">
      <c r="B443" s="184"/>
      <c r="C443" s="163"/>
      <c r="D443" s="162"/>
      <c r="E443" s="163"/>
      <c r="F443" s="162"/>
      <c r="G443" s="232"/>
      <c r="H443" s="163"/>
      <c r="I443" s="162"/>
      <c r="J443" s="225"/>
      <c r="K443" s="167"/>
      <c r="L443" s="168"/>
      <c r="M443" s="206"/>
      <c r="X443" s="169"/>
      <c r="Y443" s="169"/>
      <c r="Z443" s="169"/>
      <c r="AI443" s="169"/>
      <c r="AJ443" s="169"/>
      <c r="AK443" s="169"/>
    </row>
    <row r="444" spans="2:37">
      <c r="B444" s="180"/>
      <c r="C444" s="163"/>
      <c r="D444" s="162"/>
      <c r="E444" s="163"/>
      <c r="F444" s="162"/>
      <c r="G444" s="232"/>
      <c r="H444" s="163"/>
      <c r="I444" s="162"/>
      <c r="J444" s="225"/>
      <c r="K444" s="163"/>
      <c r="L444" s="162"/>
      <c r="M444" s="232"/>
      <c r="X444" s="169"/>
      <c r="Y444" s="169"/>
      <c r="Z444" s="169"/>
      <c r="AI444" s="169"/>
      <c r="AJ444" s="169"/>
      <c r="AK444" s="169"/>
    </row>
    <row r="445" spans="2:37">
      <c r="B445" s="162"/>
      <c r="C445" s="163"/>
      <c r="D445" s="162"/>
      <c r="E445" s="163"/>
      <c r="F445" s="162"/>
      <c r="G445" s="232"/>
      <c r="H445" s="163"/>
      <c r="I445" s="162"/>
      <c r="J445" s="225"/>
      <c r="K445" s="163"/>
      <c r="L445" s="162"/>
      <c r="M445" s="232"/>
      <c r="X445" s="169"/>
      <c r="Y445" s="169"/>
      <c r="Z445" s="169"/>
      <c r="AI445" s="169"/>
      <c r="AJ445" s="169"/>
      <c r="AK445" s="169"/>
    </row>
    <row r="446" spans="2:37">
      <c r="B446" s="180"/>
      <c r="C446" s="163"/>
      <c r="D446" s="168"/>
      <c r="E446" s="163"/>
      <c r="F446" s="162"/>
      <c r="G446" s="232"/>
      <c r="H446" s="163"/>
      <c r="I446" s="615"/>
      <c r="J446" s="616"/>
      <c r="K446" s="163"/>
      <c r="L446" s="162"/>
      <c r="M446" s="232"/>
      <c r="X446" s="169"/>
      <c r="Y446" s="169"/>
      <c r="Z446" s="169"/>
      <c r="AI446" s="169"/>
      <c r="AJ446" s="169"/>
      <c r="AK446" s="169"/>
    </row>
    <row r="447" spans="2:37">
      <c r="B447" s="180"/>
      <c r="C447" s="163"/>
      <c r="D447" s="162"/>
      <c r="E447" s="163"/>
      <c r="F447" s="367"/>
      <c r="G447" s="229"/>
      <c r="H447" s="163"/>
      <c r="I447" s="517"/>
      <c r="J447" s="225"/>
      <c r="K447" s="163"/>
      <c r="L447" s="162"/>
      <c r="M447" s="232"/>
      <c r="X447" s="169"/>
      <c r="Y447" s="169"/>
      <c r="Z447" s="169"/>
      <c r="AI447" s="169"/>
      <c r="AJ447" s="169"/>
      <c r="AK447" s="169"/>
    </row>
    <row r="448" spans="2:37">
      <c r="B448" s="180"/>
      <c r="C448" s="163"/>
      <c r="D448" s="162"/>
      <c r="E448" s="170"/>
      <c r="F448" s="173"/>
      <c r="G448" s="338"/>
      <c r="H448" s="163"/>
      <c r="I448" s="162"/>
      <c r="J448" s="225"/>
      <c r="K448" s="163"/>
      <c r="L448" s="369"/>
      <c r="M448" s="617"/>
      <c r="X448" s="169"/>
      <c r="Y448" s="169"/>
      <c r="Z448" s="169"/>
      <c r="AI448" s="169"/>
      <c r="AJ448" s="169"/>
      <c r="AK448" s="169"/>
    </row>
    <row r="449" spans="2:37">
      <c r="B449" s="169"/>
      <c r="C449" s="179"/>
      <c r="D449" s="169"/>
      <c r="E449" s="170"/>
      <c r="F449" s="171"/>
      <c r="G449" s="230"/>
      <c r="H449" s="163"/>
      <c r="I449" s="162"/>
      <c r="J449" s="225"/>
      <c r="K449" s="169"/>
      <c r="L449" s="169"/>
      <c r="M449" s="169"/>
      <c r="X449" s="169"/>
      <c r="Y449" s="169"/>
      <c r="Z449" s="169"/>
      <c r="AI449" s="169"/>
      <c r="AJ449" s="169"/>
      <c r="AK449" s="169"/>
    </row>
    <row r="450" spans="2:37">
      <c r="B450" s="169"/>
      <c r="C450" s="179"/>
      <c r="D450" s="169"/>
      <c r="E450" s="163"/>
      <c r="F450" s="350"/>
      <c r="G450" s="226"/>
      <c r="H450" s="163"/>
      <c r="I450" s="162"/>
      <c r="J450" s="206"/>
      <c r="K450" s="169"/>
      <c r="L450" s="169"/>
      <c r="M450" s="169"/>
      <c r="X450" s="169"/>
      <c r="Y450" s="169"/>
      <c r="Z450" s="169"/>
      <c r="AI450" s="169"/>
      <c r="AJ450" s="169"/>
      <c r="AK450" s="169"/>
    </row>
    <row r="451" spans="2:37">
      <c r="B451" s="169"/>
      <c r="C451" s="179"/>
      <c r="D451" s="169"/>
      <c r="E451" s="163"/>
      <c r="F451" s="162"/>
      <c r="G451" s="206"/>
      <c r="H451" s="169"/>
      <c r="I451" s="169"/>
      <c r="J451" s="169"/>
      <c r="K451" s="169"/>
      <c r="L451" s="169"/>
      <c r="M451" s="169"/>
      <c r="X451" s="169"/>
      <c r="Y451" s="169"/>
      <c r="Z451" s="169"/>
      <c r="AI451" s="169"/>
      <c r="AJ451" s="169"/>
      <c r="AK451" s="169"/>
    </row>
    <row r="452" spans="2:37" ht="15.6">
      <c r="B452" s="169"/>
      <c r="C452" s="179"/>
      <c r="D452" s="169"/>
      <c r="E452" s="618"/>
      <c r="F452" s="169"/>
      <c r="G452" s="619"/>
      <c r="H452" s="169"/>
      <c r="I452" s="169"/>
      <c r="J452" s="169"/>
      <c r="K452" s="349"/>
      <c r="L452" s="169"/>
      <c r="M452" s="169"/>
      <c r="X452" s="169"/>
      <c r="Y452" s="169"/>
      <c r="Z452" s="169"/>
      <c r="AI452" s="169"/>
      <c r="AJ452" s="169"/>
      <c r="AK452" s="169"/>
    </row>
    <row r="453" spans="2:37">
      <c r="B453" s="169"/>
      <c r="C453" s="301"/>
      <c r="D453" s="169"/>
      <c r="E453" s="266"/>
      <c r="F453" s="336"/>
      <c r="G453" s="337"/>
      <c r="H453" s="169"/>
      <c r="I453" s="169"/>
      <c r="J453" s="169"/>
      <c r="K453" s="266"/>
      <c r="L453" s="336"/>
      <c r="M453" s="337"/>
      <c r="X453" s="169"/>
      <c r="Y453" s="169"/>
      <c r="Z453" s="169"/>
      <c r="AI453" s="169"/>
      <c r="AJ453" s="169"/>
      <c r="AK453" s="169"/>
    </row>
    <row r="454" spans="2:37">
      <c r="B454" s="180"/>
      <c r="C454" s="163"/>
      <c r="D454" s="168"/>
      <c r="E454" s="163"/>
      <c r="F454" s="162"/>
      <c r="G454" s="225"/>
      <c r="H454" s="169"/>
      <c r="I454" s="169"/>
      <c r="J454" s="169"/>
      <c r="K454" s="163"/>
      <c r="L454" s="350"/>
      <c r="M454" s="226"/>
      <c r="X454" s="169"/>
      <c r="Y454" s="169"/>
      <c r="Z454" s="169"/>
      <c r="AI454" s="169"/>
      <c r="AJ454" s="169"/>
      <c r="AK454" s="169"/>
    </row>
    <row r="455" spans="2:37">
      <c r="B455" s="297"/>
      <c r="C455" s="163"/>
      <c r="D455" s="168"/>
      <c r="E455" s="163"/>
      <c r="F455" s="162"/>
      <c r="G455" s="225"/>
      <c r="H455" s="169"/>
      <c r="I455" s="169"/>
      <c r="J455" s="169"/>
      <c r="K455" s="163"/>
      <c r="L455" s="162"/>
      <c r="M455" s="225"/>
      <c r="X455" s="169"/>
      <c r="Y455" s="169"/>
      <c r="Z455" s="169"/>
      <c r="AI455" s="169"/>
      <c r="AJ455" s="169"/>
      <c r="AK455" s="169"/>
    </row>
    <row r="456" spans="2:37">
      <c r="B456" s="180"/>
      <c r="C456" s="163"/>
      <c r="D456" s="162"/>
      <c r="E456" s="163"/>
      <c r="F456" s="162"/>
      <c r="G456" s="225"/>
      <c r="H456" s="169"/>
      <c r="I456" s="169"/>
      <c r="J456" s="169"/>
      <c r="K456" s="163"/>
      <c r="L456" s="162"/>
      <c r="M456" s="232"/>
      <c r="X456" s="169"/>
      <c r="Y456" s="169"/>
      <c r="Z456" s="169"/>
      <c r="AI456" s="169"/>
      <c r="AJ456" s="169"/>
      <c r="AK456" s="169"/>
    </row>
    <row r="457" spans="2:37">
      <c r="B457" s="184"/>
      <c r="C457" s="163"/>
      <c r="D457" s="162"/>
      <c r="E457" s="163"/>
      <c r="F457" s="162"/>
      <c r="G457" s="225"/>
      <c r="H457" s="169"/>
      <c r="I457" s="169"/>
      <c r="J457" s="169"/>
      <c r="K457" s="167"/>
      <c r="L457" s="168"/>
      <c r="M457" s="232"/>
      <c r="X457" s="169"/>
      <c r="Y457" s="169"/>
      <c r="Z457" s="169"/>
      <c r="AI457" s="169"/>
      <c r="AJ457" s="169"/>
      <c r="AK457" s="169"/>
    </row>
    <row r="458" spans="2:37">
      <c r="B458" s="169"/>
      <c r="C458" s="179"/>
      <c r="D458" s="169"/>
      <c r="E458" s="163"/>
      <c r="F458" s="162"/>
      <c r="G458" s="232"/>
      <c r="H458" s="169"/>
      <c r="I458" s="169"/>
      <c r="J458" s="169"/>
      <c r="K458" s="167"/>
      <c r="L458" s="168"/>
      <c r="M458" s="232"/>
      <c r="X458" s="169"/>
      <c r="Y458" s="169"/>
      <c r="Z458" s="169"/>
      <c r="AI458" s="169"/>
      <c r="AJ458" s="169"/>
      <c r="AK458" s="169"/>
    </row>
    <row r="459" spans="2:37">
      <c r="B459" s="169"/>
      <c r="C459" s="179"/>
      <c r="D459" s="169"/>
      <c r="E459" s="163"/>
      <c r="F459" s="162"/>
      <c r="G459" s="232"/>
      <c r="H459" s="163"/>
      <c r="I459" s="162"/>
      <c r="J459" s="232"/>
      <c r="K459" s="163"/>
      <c r="L459" s="350"/>
      <c r="M459" s="226"/>
      <c r="X459" s="169"/>
      <c r="Y459" s="169"/>
      <c r="Z459" s="169"/>
      <c r="AI459" s="169"/>
      <c r="AJ459" s="169"/>
      <c r="AK459" s="169"/>
    </row>
    <row r="460" spans="2:37">
      <c r="B460" s="169"/>
      <c r="C460" s="179"/>
      <c r="D460" s="169"/>
      <c r="E460" s="346"/>
      <c r="F460" s="167"/>
      <c r="G460" s="169"/>
      <c r="H460" s="167"/>
      <c r="I460" s="162"/>
      <c r="J460" s="232"/>
      <c r="K460" s="163"/>
      <c r="L460" s="367"/>
      <c r="M460" s="229"/>
      <c r="X460" s="169"/>
      <c r="Y460" s="169"/>
      <c r="Z460" s="169"/>
      <c r="AI460" s="169"/>
      <c r="AJ460" s="169"/>
      <c r="AK460" s="169"/>
    </row>
    <row r="461" spans="2:37">
      <c r="B461" s="169"/>
      <c r="C461" s="179"/>
      <c r="D461" s="169"/>
      <c r="E461" s="266"/>
      <c r="F461" s="336"/>
      <c r="G461" s="366"/>
      <c r="H461" s="163"/>
      <c r="I461" s="162"/>
      <c r="J461" s="232"/>
      <c r="K461" s="163"/>
      <c r="L461" s="168"/>
      <c r="M461" s="229"/>
      <c r="X461" s="169"/>
      <c r="Y461" s="169"/>
      <c r="Z461" s="169"/>
      <c r="AI461" s="169"/>
      <c r="AJ461" s="169"/>
      <c r="AK461" s="169"/>
    </row>
    <row r="462" spans="2:37">
      <c r="B462" s="169"/>
      <c r="C462" s="179"/>
      <c r="D462" s="169"/>
      <c r="E462" s="167"/>
      <c r="F462" s="168"/>
      <c r="G462" s="206"/>
      <c r="H462" s="163"/>
      <c r="I462" s="162"/>
      <c r="J462" s="232"/>
      <c r="K462" s="167"/>
      <c r="L462" s="192"/>
      <c r="M462" s="232"/>
      <c r="X462" s="169"/>
      <c r="Y462" s="169"/>
      <c r="Z462" s="169"/>
      <c r="AI462" s="169"/>
      <c r="AJ462" s="169"/>
      <c r="AK462" s="169"/>
    </row>
    <row r="463" spans="2:37">
      <c r="B463" s="169"/>
      <c r="C463" s="179"/>
      <c r="D463" s="169"/>
      <c r="E463" s="169"/>
      <c r="F463" s="169"/>
      <c r="G463" s="169"/>
      <c r="H463" s="169"/>
      <c r="I463" s="169"/>
      <c r="J463" s="169"/>
      <c r="K463" s="169"/>
      <c r="L463" s="169"/>
      <c r="M463" s="169"/>
      <c r="X463" s="169"/>
      <c r="Y463" s="169"/>
      <c r="Z463" s="169"/>
      <c r="AI463" s="169"/>
      <c r="AJ463" s="169"/>
      <c r="AK463" s="169"/>
    </row>
    <row r="464" spans="2:37">
      <c r="B464" s="169"/>
      <c r="C464" s="179"/>
      <c r="D464" s="169"/>
      <c r="E464" s="169"/>
      <c r="F464" s="169"/>
      <c r="G464" s="169"/>
      <c r="H464" s="169"/>
      <c r="I464" s="169"/>
      <c r="J464" s="169"/>
      <c r="K464" s="169"/>
      <c r="L464" s="169"/>
      <c r="M464" s="169"/>
      <c r="X464" s="169"/>
      <c r="Y464" s="169"/>
      <c r="Z464" s="169"/>
      <c r="AI464" s="169"/>
      <c r="AJ464" s="169"/>
      <c r="AK464" s="169"/>
    </row>
    <row r="465" spans="2:37">
      <c r="B465" s="169"/>
      <c r="C465" s="179"/>
      <c r="D465" s="169"/>
      <c r="E465" s="169"/>
      <c r="F465" s="169"/>
      <c r="G465" s="169"/>
      <c r="H465" s="169"/>
      <c r="I465" s="169"/>
      <c r="J465" s="169"/>
      <c r="K465" s="169"/>
      <c r="L465" s="169"/>
      <c r="M465" s="169"/>
      <c r="X465" s="169"/>
      <c r="Y465" s="169"/>
      <c r="Z465" s="169"/>
      <c r="AI465" s="169"/>
      <c r="AJ465" s="169"/>
      <c r="AK465" s="169"/>
    </row>
    <row r="466" spans="2:37">
      <c r="B466" s="180"/>
      <c r="C466" s="163"/>
      <c r="D466" s="162"/>
      <c r="E466" s="163"/>
      <c r="F466" s="162"/>
      <c r="G466" s="232"/>
      <c r="H466" s="266"/>
      <c r="I466" s="336"/>
      <c r="J466" s="337"/>
      <c r="K466" s="364"/>
      <c r="L466" s="365"/>
      <c r="M466" s="206"/>
      <c r="X466" s="169"/>
      <c r="Y466" s="169"/>
      <c r="Z466" s="169"/>
      <c r="AI466" s="169"/>
      <c r="AJ466" s="169"/>
      <c r="AK466" s="169"/>
    </row>
    <row r="467" spans="2:37">
      <c r="B467" s="180"/>
      <c r="C467" s="163"/>
      <c r="D467" s="162"/>
      <c r="E467" s="163"/>
      <c r="F467" s="162"/>
      <c r="G467" s="232"/>
      <c r="H467" s="167"/>
      <c r="I467" s="629"/>
      <c r="J467" s="353"/>
      <c r="K467" s="163"/>
      <c r="L467" s="162"/>
      <c r="M467" s="232"/>
      <c r="X467" s="169"/>
      <c r="Y467" s="169"/>
      <c r="Z467" s="169"/>
      <c r="AI467" s="169"/>
      <c r="AJ467" s="169"/>
      <c r="AK467" s="169"/>
    </row>
    <row r="468" spans="2:37">
      <c r="B468" s="183"/>
      <c r="C468" s="163"/>
      <c r="D468" s="367"/>
      <c r="E468" s="163"/>
      <c r="F468" s="162"/>
      <c r="G468" s="232"/>
      <c r="H468" s="163"/>
      <c r="I468" s="162"/>
      <c r="J468" s="232"/>
      <c r="K468" s="167"/>
      <c r="L468" s="168"/>
      <c r="M468" s="206"/>
      <c r="X468" s="169"/>
      <c r="Y468" s="169"/>
      <c r="Z468" s="169"/>
      <c r="AI468" s="169"/>
      <c r="AJ468" s="169"/>
      <c r="AK468" s="169"/>
    </row>
    <row r="469" spans="2:37">
      <c r="B469" s="180"/>
      <c r="C469" s="163"/>
      <c r="D469" s="162"/>
      <c r="E469" s="163"/>
      <c r="F469" s="162"/>
      <c r="G469" s="232"/>
      <c r="H469" s="167"/>
      <c r="I469" s="168"/>
      <c r="J469" s="206"/>
      <c r="K469" s="167"/>
      <c r="L469" s="168"/>
      <c r="M469" s="232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</row>
    <row r="470" spans="2:37">
      <c r="B470" s="183"/>
      <c r="C470" s="163"/>
      <c r="D470" s="162"/>
      <c r="E470" s="163"/>
      <c r="F470" s="162"/>
      <c r="G470" s="232"/>
      <c r="H470" s="170"/>
      <c r="I470" s="171"/>
      <c r="J470" s="230"/>
      <c r="K470" s="167"/>
      <c r="L470" s="168"/>
      <c r="M470" s="230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</row>
    <row r="471" spans="2:37">
      <c r="B471" s="183"/>
      <c r="C471" s="163"/>
      <c r="D471" s="162"/>
      <c r="E471" s="170"/>
      <c r="F471" s="171"/>
      <c r="G471" s="230"/>
      <c r="H471" s="201"/>
      <c r="I471" s="169"/>
      <c r="J471" s="484"/>
      <c r="K471" s="167"/>
      <c r="L471" s="168"/>
      <c r="M471" s="230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</row>
    <row r="472" spans="2:37">
      <c r="B472" s="169"/>
      <c r="C472" s="179"/>
      <c r="D472" s="169"/>
      <c r="E472" s="170"/>
      <c r="F472" s="171"/>
      <c r="G472" s="230"/>
      <c r="H472" s="266"/>
      <c r="I472" s="336"/>
      <c r="J472" s="337"/>
      <c r="K472" s="170"/>
      <c r="L472" s="171"/>
      <c r="M472" s="230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</row>
    <row r="473" spans="2:37">
      <c r="B473" s="169"/>
      <c r="C473" s="179"/>
      <c r="D473" s="169"/>
      <c r="E473" s="167"/>
      <c r="F473" s="168"/>
      <c r="G473" s="206"/>
      <c r="H473" s="163"/>
      <c r="I473" s="168"/>
      <c r="J473" s="206"/>
      <c r="K473" s="167"/>
      <c r="L473" s="168"/>
      <c r="M473" s="230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</row>
    <row r="474" spans="2:37">
      <c r="B474" s="169"/>
      <c r="C474" s="298"/>
      <c r="D474" s="169"/>
      <c r="E474" s="169"/>
      <c r="F474" s="169"/>
      <c r="G474" s="368"/>
      <c r="H474" s="169"/>
      <c r="I474" s="169"/>
      <c r="J474" s="169"/>
      <c r="K474" s="163"/>
      <c r="L474" s="162"/>
      <c r="M474" s="232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</row>
    <row r="475" spans="2:37">
      <c r="B475" s="297"/>
      <c r="C475" s="168"/>
      <c r="D475" s="168"/>
      <c r="E475" s="163"/>
      <c r="F475" s="162"/>
      <c r="G475" s="232"/>
      <c r="H475" s="169"/>
      <c r="I475" s="169"/>
      <c r="J475" s="169"/>
      <c r="K475" s="167"/>
      <c r="L475" s="168"/>
      <c r="M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</row>
    <row r="476" spans="2:37">
      <c r="B476" s="169"/>
      <c r="C476" s="168"/>
      <c r="D476" s="169"/>
      <c r="E476" s="167"/>
      <c r="F476" s="192"/>
      <c r="G476" s="206"/>
      <c r="H476" s="169"/>
      <c r="I476" s="169"/>
      <c r="J476" s="169"/>
      <c r="K476" s="167"/>
      <c r="L476" s="168"/>
      <c r="M476" s="230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</row>
    <row r="477" spans="2:37">
      <c r="B477" s="180"/>
      <c r="C477" s="163"/>
      <c r="D477" s="168"/>
      <c r="E477" s="163"/>
      <c r="F477" s="162"/>
      <c r="G477" s="232"/>
      <c r="H477" s="169"/>
      <c r="I477" s="169"/>
      <c r="J477" s="169"/>
      <c r="K477" s="228"/>
      <c r="L477" s="169"/>
      <c r="M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</row>
    <row r="478" spans="2:37">
      <c r="B478" s="244"/>
      <c r="C478" s="163"/>
      <c r="D478" s="162"/>
      <c r="E478" s="167"/>
      <c r="F478" s="168"/>
      <c r="G478" s="206"/>
      <c r="H478" s="169"/>
      <c r="I478" s="169"/>
      <c r="J478" s="169"/>
      <c r="K478" s="163"/>
      <c r="L478" s="162"/>
      <c r="M478" s="232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</row>
    <row r="479" spans="2:37">
      <c r="B479" s="169"/>
      <c r="C479" s="179"/>
      <c r="D479" s="169"/>
      <c r="E479" s="167"/>
      <c r="F479" s="168"/>
      <c r="G479" s="206"/>
      <c r="H479" s="169"/>
      <c r="I479" s="169"/>
      <c r="J479" s="169"/>
      <c r="K479" s="163"/>
      <c r="L479" s="162"/>
      <c r="M479" s="232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</row>
    <row r="480" spans="2:37">
      <c r="B480" s="169"/>
      <c r="C480" s="179"/>
      <c r="D480" s="169"/>
      <c r="E480" s="169"/>
      <c r="F480" s="169"/>
      <c r="G480" s="169"/>
      <c r="H480" s="169"/>
      <c r="I480" s="169"/>
      <c r="J480" s="169"/>
      <c r="K480" s="163"/>
      <c r="L480" s="162"/>
      <c r="M480" s="232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</row>
    <row r="481" spans="2:37">
      <c r="B481" s="181"/>
      <c r="C481" s="163"/>
      <c r="D481" s="162"/>
      <c r="E481" s="163"/>
      <c r="F481" s="177"/>
      <c r="G481" s="229"/>
      <c r="H481" s="163"/>
      <c r="I481" s="350"/>
      <c r="J481" s="226"/>
      <c r="K481" s="163"/>
      <c r="L481" s="162"/>
      <c r="M481" s="225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</row>
    <row r="482" spans="2:37">
      <c r="B482" s="169"/>
      <c r="C482" s="169"/>
      <c r="D482" s="169"/>
      <c r="E482" s="169"/>
      <c r="F482" s="606"/>
      <c r="G482" s="606"/>
      <c r="H482" s="163"/>
      <c r="I482" s="169"/>
      <c r="J482" s="169"/>
      <c r="K482" s="169"/>
      <c r="L482" s="169"/>
      <c r="M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</row>
    <row r="483" spans="2:37">
      <c r="B483" s="180"/>
      <c r="C483" s="163"/>
      <c r="D483" s="162"/>
      <c r="E483" s="605"/>
      <c r="F483" s="169"/>
      <c r="G483" s="169"/>
      <c r="H483" s="169"/>
      <c r="I483" s="169"/>
      <c r="J483" s="169"/>
      <c r="K483" s="169"/>
      <c r="L483" s="169"/>
      <c r="M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</row>
    <row r="484" spans="2:37">
      <c r="B484" s="180"/>
      <c r="C484" s="198"/>
      <c r="D484" s="162"/>
      <c r="E484" s="169"/>
      <c r="F484" s="169"/>
      <c r="G484" s="169"/>
      <c r="H484" s="520"/>
      <c r="I484" s="169"/>
      <c r="J484" s="169"/>
      <c r="K484" s="346"/>
      <c r="L484" s="169"/>
      <c r="M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</row>
    <row r="485" spans="2:37" ht="15.6">
      <c r="B485" s="187"/>
      <c r="C485" s="169"/>
      <c r="D485" s="179"/>
      <c r="E485" s="169"/>
      <c r="F485" s="169"/>
      <c r="G485" s="169"/>
      <c r="H485" s="266"/>
      <c r="I485" s="336"/>
      <c r="J485" s="337"/>
      <c r="K485" s="266"/>
      <c r="L485" s="336"/>
      <c r="M485" s="337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</row>
    <row r="486" spans="2:37">
      <c r="B486" s="169"/>
      <c r="C486" s="298"/>
      <c r="D486" s="169"/>
      <c r="E486" s="169"/>
      <c r="F486" s="169"/>
      <c r="G486" s="169"/>
      <c r="H486" s="163"/>
      <c r="I486" s="350"/>
      <c r="J486" s="226"/>
      <c r="K486" s="167"/>
      <c r="L486" s="168"/>
      <c r="M486" s="206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</row>
    <row r="487" spans="2:37">
      <c r="B487" s="194"/>
      <c r="C487" s="177"/>
      <c r="D487" s="168"/>
      <c r="E487" s="169"/>
      <c r="F487" s="169"/>
      <c r="G487" s="169"/>
      <c r="H487" s="521"/>
      <c r="I487" s="177"/>
      <c r="J487" s="229"/>
      <c r="K487" s="167"/>
      <c r="L487" s="168"/>
      <c r="M487" s="206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</row>
    <row r="488" spans="2:37">
      <c r="B488" s="169"/>
      <c r="C488" s="179"/>
      <c r="D488" s="169"/>
      <c r="E488" s="169"/>
      <c r="F488" s="169"/>
      <c r="G488" s="169"/>
      <c r="H488" s="163"/>
      <c r="I488" s="162"/>
      <c r="J488" s="232"/>
      <c r="K488" s="167"/>
      <c r="L488" s="168"/>
      <c r="M488" s="206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</row>
    <row r="489" spans="2:37">
      <c r="B489" s="180"/>
      <c r="C489" s="163"/>
      <c r="D489" s="162"/>
      <c r="E489" s="169"/>
      <c r="F489" s="169"/>
      <c r="G489" s="169"/>
      <c r="H489" s="170"/>
      <c r="I489" s="173"/>
      <c r="J489" s="338"/>
      <c r="K489" s="167"/>
      <c r="L489" s="168"/>
      <c r="M489" s="206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</row>
    <row r="490" spans="2:37">
      <c r="B490" s="169"/>
      <c r="C490" s="179"/>
      <c r="D490" s="169"/>
      <c r="E490" s="169"/>
      <c r="F490" s="169"/>
      <c r="G490" s="169"/>
      <c r="H490" s="163"/>
      <c r="I490" s="162"/>
      <c r="J490" s="232"/>
      <c r="K490" s="167"/>
      <c r="L490" s="168"/>
      <c r="M490" s="206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</row>
    <row r="491" spans="2:37">
      <c r="B491" s="169"/>
      <c r="C491" s="179"/>
      <c r="D491" s="169"/>
      <c r="E491" s="169"/>
      <c r="F491" s="169"/>
      <c r="G491" s="169"/>
      <c r="H491" s="521"/>
      <c r="I491" s="177"/>
      <c r="J491" s="229"/>
      <c r="K491" s="167"/>
      <c r="L491" s="192"/>
      <c r="M491" s="206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</row>
    <row r="492" spans="2:37">
      <c r="B492" s="169"/>
      <c r="C492" s="179"/>
      <c r="D492" s="169"/>
      <c r="E492" s="169"/>
      <c r="F492" s="169"/>
      <c r="G492" s="169"/>
      <c r="H492" s="169"/>
      <c r="I492" s="169"/>
      <c r="J492" s="169"/>
      <c r="K492" s="170"/>
      <c r="L492" s="173"/>
      <c r="M492" s="338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</row>
    <row r="493" spans="2:37">
      <c r="B493" s="169"/>
      <c r="C493" s="298"/>
      <c r="D493" s="169"/>
      <c r="E493" s="169"/>
      <c r="F493" s="169"/>
      <c r="G493" s="169"/>
      <c r="H493" s="169"/>
      <c r="I493" s="169"/>
      <c r="J493" s="169"/>
      <c r="K493" s="163"/>
      <c r="L493" s="162"/>
      <c r="M493" s="232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</row>
    <row r="494" spans="2:37">
      <c r="B494" s="180"/>
      <c r="C494" s="163"/>
      <c r="D494" s="162"/>
      <c r="E494" s="169"/>
      <c r="F494" s="169"/>
      <c r="G494" s="169"/>
      <c r="H494" s="601"/>
      <c r="I494" s="169"/>
      <c r="J494" s="169"/>
      <c r="K494" s="163"/>
      <c r="L494" s="162"/>
      <c r="M494" s="232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</row>
    <row r="495" spans="2:37">
      <c r="B495" s="180"/>
      <c r="C495" s="163"/>
      <c r="D495" s="312"/>
      <c r="E495" s="169"/>
      <c r="F495" s="169"/>
      <c r="G495" s="169"/>
      <c r="H495" s="266"/>
      <c r="I495" s="336"/>
      <c r="J495" s="337"/>
      <c r="K495" s="346"/>
      <c r="L495" s="169"/>
      <c r="M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</row>
    <row r="496" spans="2:37">
      <c r="B496" s="169"/>
      <c r="C496" s="179"/>
      <c r="D496" s="169"/>
      <c r="E496" s="169"/>
      <c r="F496" s="169"/>
      <c r="G496" s="169"/>
      <c r="H496" s="167"/>
      <c r="I496" s="162"/>
      <c r="J496" s="232"/>
      <c r="K496" s="167"/>
      <c r="L496" s="168"/>
      <c r="M496" s="206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</row>
    <row r="497" spans="2:37">
      <c r="B497" s="169"/>
      <c r="C497" s="179"/>
      <c r="D497" s="169"/>
      <c r="E497" s="169"/>
      <c r="F497" s="169"/>
      <c r="G497" s="169"/>
      <c r="H497" s="169"/>
      <c r="I497" s="169"/>
      <c r="J497" s="169"/>
      <c r="K497" s="163"/>
      <c r="L497" s="168"/>
      <c r="M497" s="206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</row>
    <row r="498" spans="2:37">
      <c r="B498" s="169"/>
      <c r="C498" s="179"/>
      <c r="D498" s="169"/>
      <c r="E498" s="169"/>
      <c r="F498" s="169"/>
      <c r="G498" s="169"/>
      <c r="H498" s="169"/>
      <c r="I498" s="169"/>
      <c r="J498" s="169"/>
      <c r="K498" s="163"/>
      <c r="L498" s="162"/>
      <c r="M498" s="232"/>
    </row>
    <row r="499" spans="2:37">
      <c r="B499" s="169"/>
      <c r="C499" s="179"/>
      <c r="D499" s="169"/>
      <c r="E499" s="169"/>
      <c r="F499" s="169"/>
      <c r="G499" s="169"/>
      <c r="H499" s="169"/>
      <c r="I499" s="169"/>
      <c r="J499" s="169"/>
      <c r="K499" s="167"/>
      <c r="L499" s="168"/>
      <c r="M499" s="206"/>
    </row>
    <row r="500" spans="2:37">
      <c r="B500" s="182"/>
      <c r="C500" s="163"/>
      <c r="D500" s="162"/>
      <c r="E500" s="174"/>
      <c r="F500" s="177"/>
      <c r="G500" s="229"/>
      <c r="H500" s="167"/>
      <c r="I500" s="168"/>
      <c r="J500" s="206"/>
      <c r="K500" s="167"/>
      <c r="L500" s="168"/>
      <c r="M500" s="232"/>
    </row>
    <row r="501" spans="2:37">
      <c r="B501" s="181"/>
      <c r="C501" s="163"/>
      <c r="D501" s="162"/>
      <c r="E501" s="174"/>
      <c r="F501" s="177"/>
      <c r="G501" s="229"/>
      <c r="H501" s="167"/>
      <c r="I501" s="168"/>
      <c r="J501" s="206"/>
      <c r="K501" s="167"/>
      <c r="L501" s="168"/>
      <c r="M501" s="230"/>
    </row>
    <row r="502" spans="2:37">
      <c r="B502" s="181"/>
      <c r="C502" s="163"/>
      <c r="D502" s="162"/>
      <c r="E502" s="174"/>
      <c r="F502" s="177"/>
      <c r="G502" s="229"/>
      <c r="H502" s="167"/>
      <c r="I502" s="168"/>
      <c r="J502" s="206"/>
      <c r="K502" s="167"/>
      <c r="L502" s="168"/>
      <c r="M502" s="230"/>
    </row>
    <row r="503" spans="2:37">
      <c r="B503" s="169"/>
      <c r="C503" s="179"/>
      <c r="D503" s="169"/>
      <c r="E503" s="174"/>
      <c r="F503" s="177"/>
      <c r="G503" s="229"/>
      <c r="H503" s="235"/>
      <c r="I503" s="169"/>
      <c r="J503" s="169"/>
      <c r="K503" s="162"/>
      <c r="L503" s="168"/>
      <c r="M503" s="230"/>
    </row>
    <row r="504" spans="2:37">
      <c r="B504" s="169"/>
      <c r="C504" s="179"/>
      <c r="D504" s="169"/>
      <c r="E504" s="169"/>
      <c r="F504" s="606"/>
      <c r="G504" s="169"/>
      <c r="H504" s="169"/>
      <c r="I504" s="169"/>
      <c r="J504" s="169"/>
      <c r="K504" s="169"/>
      <c r="L504" s="169"/>
      <c r="M504" s="169"/>
    </row>
    <row r="505" spans="2:37" ht="15.6">
      <c r="B505" s="258"/>
      <c r="C505" s="179"/>
      <c r="D505" s="169"/>
      <c r="E505" s="169"/>
      <c r="F505" s="621"/>
      <c r="G505" s="169"/>
      <c r="H505" s="169"/>
      <c r="I505" s="169"/>
      <c r="J505" s="169"/>
      <c r="K505" s="169"/>
      <c r="L505" s="169"/>
      <c r="M505" s="169"/>
    </row>
    <row r="506" spans="2:37">
      <c r="B506" s="169"/>
      <c r="C506" s="179"/>
      <c r="D506" s="169"/>
      <c r="E506" s="169"/>
      <c r="F506" s="169"/>
      <c r="G506" s="169"/>
      <c r="H506" s="169"/>
      <c r="I506" s="169"/>
      <c r="J506" s="169"/>
      <c r="K506" s="169"/>
      <c r="L506" s="169"/>
      <c r="M506" s="169"/>
    </row>
    <row r="507" spans="2:37">
      <c r="B507" s="169"/>
      <c r="C507" s="17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</row>
    <row r="508" spans="2:37">
      <c r="B508" s="169"/>
      <c r="C508" s="179"/>
      <c r="D508" s="169"/>
      <c r="E508" s="169"/>
      <c r="F508" s="169"/>
      <c r="G508" s="169"/>
      <c r="H508" s="169"/>
      <c r="I508" s="169"/>
      <c r="J508" s="169"/>
      <c r="K508" s="169"/>
      <c r="L508" s="169"/>
      <c r="M508" s="169"/>
    </row>
    <row r="509" spans="2:37">
      <c r="B509" s="169"/>
      <c r="C509" s="17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</row>
    <row r="510" spans="2:37">
      <c r="B510" s="169"/>
      <c r="C510" s="179"/>
      <c r="D510" s="169"/>
      <c r="E510" s="169"/>
      <c r="F510" s="169"/>
      <c r="G510" s="169"/>
      <c r="H510" s="169"/>
      <c r="I510" s="169"/>
      <c r="J510" s="169"/>
      <c r="K510" s="169"/>
      <c r="L510" s="169"/>
      <c r="M510" s="169"/>
    </row>
    <row r="511" spans="2:37">
      <c r="B511" s="169"/>
      <c r="C511" s="179"/>
      <c r="D511" s="169"/>
      <c r="E511" s="169"/>
      <c r="F511" s="169"/>
      <c r="G511" s="169"/>
      <c r="H511" s="169"/>
      <c r="I511" s="169"/>
      <c r="J511" s="169"/>
      <c r="K511" s="169"/>
      <c r="L511" s="169"/>
      <c r="M511" s="169"/>
    </row>
    <row r="512" spans="2:37">
      <c r="B512" s="169"/>
      <c r="C512" s="179"/>
      <c r="D512" s="169"/>
      <c r="E512" s="169"/>
      <c r="F512" s="169"/>
      <c r="G512" s="169"/>
      <c r="H512" s="169"/>
      <c r="I512" s="169"/>
      <c r="J512" s="169"/>
      <c r="K512" s="169"/>
      <c r="L512" s="169"/>
      <c r="M512" s="169"/>
    </row>
    <row r="513" spans="2:13">
      <c r="B513" s="169"/>
      <c r="C513" s="179"/>
      <c r="D513" s="169"/>
      <c r="E513" s="169"/>
      <c r="F513" s="169"/>
      <c r="G513" s="169"/>
      <c r="H513" s="169"/>
      <c r="I513" s="169"/>
      <c r="J513" s="169"/>
      <c r="K513" s="169"/>
      <c r="L513" s="169"/>
      <c r="M513" s="169"/>
    </row>
    <row r="514" spans="2:13">
      <c r="B514" s="169"/>
      <c r="C514" s="17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</row>
    <row r="515" spans="2:13">
      <c r="B515" s="169"/>
      <c r="C515" s="179"/>
      <c r="D515" s="169"/>
      <c r="E515" s="169"/>
      <c r="F515" s="169"/>
      <c r="G515" s="169"/>
      <c r="H515" s="169"/>
      <c r="I515" s="169"/>
      <c r="J515" s="169"/>
      <c r="K515" s="169"/>
      <c r="L515" s="169"/>
      <c r="M515" s="169"/>
    </row>
    <row r="516" spans="2:13">
      <c r="B516" s="169"/>
      <c r="C516" s="17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</row>
    <row r="517" spans="2:13">
      <c r="B517" s="169"/>
      <c r="C517" s="179"/>
      <c r="D517" s="169"/>
      <c r="E517" s="169"/>
      <c r="F517" s="169"/>
      <c r="G517" s="169"/>
      <c r="H517" s="169"/>
      <c r="I517" s="169"/>
      <c r="J517" s="169"/>
      <c r="K517" s="169"/>
      <c r="L517" s="169"/>
      <c r="M517" s="169"/>
    </row>
    <row r="518" spans="2:13">
      <c r="B518" s="169"/>
      <c r="C518" s="17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</row>
    <row r="519" spans="2:13">
      <c r="B519" s="169"/>
      <c r="C519" s="179"/>
      <c r="D519" s="169"/>
      <c r="E519" s="169"/>
      <c r="F519" s="169"/>
      <c r="G519" s="169"/>
      <c r="H519" s="169"/>
      <c r="I519" s="169"/>
      <c r="J519" s="169"/>
      <c r="K519" s="169"/>
      <c r="L519" s="169"/>
      <c r="M519" s="169"/>
    </row>
    <row r="520" spans="2:13">
      <c r="B520" s="169"/>
      <c r="C520" s="17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</row>
    <row r="521" spans="2:13">
      <c r="B521" s="169"/>
      <c r="C521" s="179"/>
      <c r="D521" s="169"/>
      <c r="E521" s="169"/>
      <c r="F521" s="169"/>
      <c r="G521" s="169"/>
      <c r="H521" s="169"/>
      <c r="I521" s="169"/>
      <c r="J521" s="169"/>
      <c r="K521" s="169"/>
      <c r="L521" s="169"/>
      <c r="M521" s="169"/>
    </row>
    <row r="522" spans="2:13">
      <c r="B522" s="169"/>
      <c r="C522" s="17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</row>
    <row r="523" spans="2:13">
      <c r="B523" s="169"/>
      <c r="C523" s="179"/>
      <c r="D523" s="169"/>
      <c r="E523" s="169"/>
      <c r="F523" s="169"/>
      <c r="G523" s="169"/>
      <c r="H523" s="169"/>
      <c r="I523" s="169"/>
      <c r="J523" s="169"/>
      <c r="K523" s="169"/>
      <c r="L523" s="169"/>
      <c r="M523" s="169"/>
    </row>
    <row r="524" spans="2:13">
      <c r="B524" s="169"/>
      <c r="C524" s="17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</row>
    <row r="525" spans="2:13">
      <c r="B525" s="169"/>
      <c r="C525" s="179"/>
      <c r="D525" s="169"/>
      <c r="E525" s="169"/>
      <c r="F525" s="169"/>
      <c r="G525" s="169"/>
      <c r="H525" s="169"/>
      <c r="I525" s="169"/>
      <c r="J525" s="169"/>
      <c r="K525" s="169"/>
      <c r="L525" s="169"/>
      <c r="M525" s="169"/>
    </row>
    <row r="526" spans="2:13">
      <c r="B526" s="169"/>
      <c r="C526" s="17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</row>
    <row r="527" spans="2:13">
      <c r="B527" s="169"/>
      <c r="C527" s="179"/>
      <c r="D527" s="169"/>
      <c r="E527" s="169"/>
      <c r="F527" s="169"/>
      <c r="G527" s="169"/>
      <c r="H527" s="169"/>
      <c r="I527" s="169"/>
      <c r="J527" s="169"/>
      <c r="K527" s="169"/>
      <c r="L527" s="169"/>
      <c r="M527" s="169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D52"/>
  <sheetViews>
    <sheetView workbookViewId="0">
      <pane xSplit="1" topLeftCell="B1" activePane="topRight" state="frozen"/>
      <selection pane="topRight" activeCell="T28" sqref="T28"/>
    </sheetView>
  </sheetViews>
  <sheetFormatPr defaultRowHeight="14.4"/>
  <cols>
    <col min="1" max="1" width="1.88671875" customWidth="1"/>
    <col min="2" max="2" width="4.109375" customWidth="1"/>
    <col min="3" max="3" width="30.88671875" customWidth="1"/>
    <col min="4" max="4" width="8.6640625" customWidth="1"/>
    <col min="5" max="5" width="8" customWidth="1"/>
    <col min="6" max="6" width="6.88671875" customWidth="1"/>
    <col min="8" max="8" width="7.109375" customWidth="1"/>
    <col min="9" max="9" width="6.88671875" customWidth="1"/>
    <col min="10" max="10" width="7.33203125" customWidth="1"/>
    <col min="11" max="11" width="7.5546875" customWidth="1"/>
    <col min="12" max="12" width="7.44140625" customWidth="1"/>
    <col min="13" max="13" width="7" customWidth="1"/>
    <col min="14" max="14" width="7.6640625" customWidth="1"/>
    <col min="15" max="15" width="8" customWidth="1"/>
    <col min="16" max="16" width="8.44140625" customWidth="1"/>
    <col min="17" max="17" width="8.109375" customWidth="1"/>
    <col min="19" max="19" width="7.6640625" customWidth="1"/>
    <col min="23" max="23" width="7.6640625" customWidth="1"/>
    <col min="24" max="24" width="15.5546875" customWidth="1"/>
    <col min="25" max="25" width="8.109375" customWidth="1"/>
    <col min="26" max="26" width="7.33203125" customWidth="1"/>
    <col min="28" max="28" width="9.88671875" customWidth="1"/>
    <col min="29" max="29" width="6" customWidth="1"/>
    <col min="30" max="30" width="9" customWidth="1"/>
  </cols>
  <sheetData>
    <row r="1" spans="2:30" ht="10.5" customHeight="1"/>
    <row r="2" spans="2:30" ht="15" thickBot="1">
      <c r="B2" s="156" t="s">
        <v>662</v>
      </c>
      <c r="D2" s="156" t="s">
        <v>35</v>
      </c>
      <c r="J2" t="s">
        <v>765</v>
      </c>
      <c r="O2" s="35"/>
      <c r="P2" s="35"/>
      <c r="Q2" s="169"/>
      <c r="R2" s="33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</row>
    <row r="3" spans="2:30">
      <c r="B3" s="100"/>
      <c r="C3" s="1572"/>
      <c r="D3" s="33" t="s">
        <v>36</v>
      </c>
      <c r="E3" s="80" t="s">
        <v>600</v>
      </c>
      <c r="F3" s="80"/>
      <c r="G3" s="80"/>
      <c r="H3" s="80"/>
      <c r="I3" s="80"/>
      <c r="J3" s="80"/>
      <c r="K3" s="80"/>
      <c r="L3" s="80"/>
      <c r="M3" s="59"/>
      <c r="N3" s="59"/>
      <c r="O3" s="33" t="s">
        <v>37</v>
      </c>
      <c r="P3" s="33" t="s">
        <v>38</v>
      </c>
      <c r="Q3" s="198"/>
      <c r="R3" s="909"/>
      <c r="S3" s="169"/>
      <c r="T3" s="909"/>
      <c r="U3" s="198"/>
      <c r="V3" s="169"/>
      <c r="W3" s="169"/>
      <c r="X3" s="169"/>
      <c r="Y3" s="169"/>
      <c r="Z3" s="169"/>
      <c r="AA3" s="169"/>
      <c r="AB3" s="169"/>
      <c r="AC3" s="169"/>
      <c r="AD3" s="169"/>
    </row>
    <row r="4" spans="2:30" ht="12.75" customHeight="1">
      <c r="B4" s="73"/>
      <c r="C4" s="1573"/>
      <c r="D4" s="1574" t="s">
        <v>601</v>
      </c>
      <c r="E4" s="637" t="s">
        <v>623</v>
      </c>
      <c r="F4" s="637"/>
      <c r="H4" s="637"/>
      <c r="J4" s="637"/>
      <c r="L4" s="1575" t="s">
        <v>602</v>
      </c>
      <c r="M4" s="24"/>
      <c r="N4" s="24"/>
      <c r="O4" s="1574" t="s">
        <v>603</v>
      </c>
      <c r="P4" s="83" t="s">
        <v>39</v>
      </c>
      <c r="Q4" s="198"/>
      <c r="R4" s="909"/>
      <c r="S4" s="169"/>
      <c r="T4" s="909"/>
      <c r="U4" s="198"/>
      <c r="V4" s="169"/>
      <c r="W4" s="169"/>
      <c r="X4" s="169"/>
      <c r="Y4" s="169"/>
      <c r="Z4" s="169"/>
      <c r="AA4" s="169"/>
      <c r="AB4" s="169"/>
      <c r="AC4" s="169"/>
      <c r="AD4" s="169"/>
    </row>
    <row r="5" spans="2:30" ht="13.5" customHeight="1" thickBot="1">
      <c r="B5" s="73"/>
      <c r="C5" s="1576" t="s">
        <v>40</v>
      </c>
      <c r="D5" s="83" t="s">
        <v>37</v>
      </c>
      <c r="E5" s="85"/>
      <c r="F5" s="85"/>
      <c r="G5" s="85"/>
      <c r="I5" s="85"/>
      <c r="K5" s="74" t="s">
        <v>217</v>
      </c>
      <c r="L5" s="85"/>
      <c r="M5" s="62"/>
      <c r="N5" s="62"/>
      <c r="O5" s="83" t="s">
        <v>42</v>
      </c>
      <c r="P5" s="83" t="s">
        <v>41</v>
      </c>
      <c r="Q5" s="909"/>
      <c r="R5" s="909"/>
      <c r="S5" s="169"/>
      <c r="T5" s="909"/>
      <c r="U5" s="198"/>
      <c r="V5" s="169"/>
      <c r="W5" s="169"/>
      <c r="X5" s="169"/>
      <c r="Y5" s="169"/>
      <c r="Z5" s="169"/>
      <c r="AA5" s="169"/>
      <c r="AB5" s="1247"/>
      <c r="AC5" s="169"/>
      <c r="AD5" s="169"/>
    </row>
    <row r="6" spans="2:30" ht="12" customHeight="1">
      <c r="B6" s="73" t="s">
        <v>604</v>
      </c>
      <c r="C6" s="1573"/>
      <c r="D6" s="82" t="s">
        <v>54</v>
      </c>
      <c r="E6" s="33" t="s">
        <v>43</v>
      </c>
      <c r="F6" s="33" t="s">
        <v>44</v>
      </c>
      <c r="G6" s="33" t="s">
        <v>45</v>
      </c>
      <c r="H6" s="33" t="s">
        <v>46</v>
      </c>
      <c r="I6" s="32" t="s">
        <v>47</v>
      </c>
      <c r="J6" s="33" t="s">
        <v>48</v>
      </c>
      <c r="K6" s="32" t="s">
        <v>49</v>
      </c>
      <c r="L6" s="33" t="s">
        <v>50</v>
      </c>
      <c r="M6" s="32" t="s">
        <v>51</v>
      </c>
      <c r="N6" s="1293" t="s">
        <v>52</v>
      </c>
      <c r="O6" s="83" t="s">
        <v>605</v>
      </c>
      <c r="P6" s="83" t="s">
        <v>53</v>
      </c>
      <c r="Q6" s="909"/>
      <c r="R6" s="909"/>
      <c r="S6" s="169"/>
      <c r="T6" s="909"/>
      <c r="U6" s="198"/>
      <c r="V6" s="169"/>
      <c r="W6" s="169"/>
      <c r="X6" s="169"/>
      <c r="Y6" s="169"/>
      <c r="Z6" s="693"/>
      <c r="AA6" s="169"/>
      <c r="AB6" s="1247"/>
      <c r="AC6" s="169"/>
      <c r="AD6" s="169"/>
    </row>
    <row r="7" spans="2:30" ht="12.75" customHeight="1">
      <c r="B7" s="73"/>
      <c r="C7" s="1576" t="s">
        <v>606</v>
      </c>
      <c r="E7" s="83" t="s">
        <v>55</v>
      </c>
      <c r="F7" s="83" t="s">
        <v>55</v>
      </c>
      <c r="G7" s="83" t="s">
        <v>55</v>
      </c>
      <c r="H7" s="83" t="s">
        <v>55</v>
      </c>
      <c r="I7" s="638" t="s">
        <v>55</v>
      </c>
      <c r="J7" s="83" t="s">
        <v>55</v>
      </c>
      <c r="K7" s="638" t="s">
        <v>55</v>
      </c>
      <c r="L7" s="83" t="s">
        <v>55</v>
      </c>
      <c r="M7" s="638" t="s">
        <v>55</v>
      </c>
      <c r="N7" s="1246" t="s">
        <v>55</v>
      </c>
      <c r="O7" s="83" t="s">
        <v>607</v>
      </c>
      <c r="P7" s="83" t="s">
        <v>510</v>
      </c>
      <c r="Q7" s="198"/>
      <c r="R7" s="909"/>
      <c r="S7" s="169"/>
      <c r="T7" s="909"/>
      <c r="U7" s="198"/>
      <c r="V7" s="169"/>
      <c r="W7" s="169"/>
      <c r="X7" s="169"/>
      <c r="Y7" s="169"/>
      <c r="Z7" s="693"/>
      <c r="AA7" s="169"/>
      <c r="AB7" s="1248"/>
      <c r="AC7" s="169"/>
      <c r="AD7" s="169"/>
    </row>
    <row r="8" spans="2:30" ht="14.25" customHeight="1" thickBot="1">
      <c r="B8" s="73"/>
      <c r="C8" s="1577"/>
      <c r="D8" s="86" t="s">
        <v>608</v>
      </c>
      <c r="E8" s="62"/>
      <c r="F8" s="63"/>
      <c r="G8" s="62"/>
      <c r="H8" s="63"/>
      <c r="I8" s="126"/>
      <c r="J8" s="63"/>
      <c r="K8" s="63"/>
      <c r="L8" s="62"/>
      <c r="M8" s="63"/>
      <c r="N8" s="126"/>
      <c r="O8" s="36"/>
      <c r="P8" s="36" t="s">
        <v>511</v>
      </c>
      <c r="Q8" s="350"/>
      <c r="R8" s="909"/>
      <c r="S8" s="198"/>
      <c r="T8" s="909"/>
      <c r="U8" s="198"/>
      <c r="V8" s="169"/>
      <c r="W8" s="607"/>
      <c r="X8" s="909"/>
      <c r="Y8" s="257"/>
      <c r="Z8" s="1249"/>
      <c r="AA8" s="169"/>
      <c r="AB8" s="1248"/>
      <c r="AC8" s="169"/>
      <c r="AD8" s="169"/>
    </row>
    <row r="9" spans="2:30">
      <c r="B9" s="1578">
        <v>1</v>
      </c>
      <c r="C9" s="271" t="s">
        <v>609</v>
      </c>
      <c r="D9" s="1656">
        <v>60</v>
      </c>
      <c r="E9" s="270">
        <f>'12-18л. РАСКЛАДКА завтрак-обед'!Q10</f>
        <v>60</v>
      </c>
      <c r="F9" s="1255">
        <f>'12-18л. РАСКЛАДКА завтрак-обед'!Q25</f>
        <v>60</v>
      </c>
      <c r="G9" s="1255">
        <f>'12-18л. РАСКЛАДКА завтрак-обед'!Q42</f>
        <v>50</v>
      </c>
      <c r="H9" s="1255">
        <f>'12-18л. РАСКЛАДКА завтрак-обед'!Q78</f>
        <v>60</v>
      </c>
      <c r="I9" s="1255">
        <f>'12-18л. РАСКЛАДКА завтрак-обед'!Q98</f>
        <v>70</v>
      </c>
      <c r="J9" s="1255">
        <f>'12-18л. РАСКЛАДКА завтрак-обед'!Q127</f>
        <v>70</v>
      </c>
      <c r="K9" s="1255">
        <f>'12-18л. РАСКЛАДКА завтрак-обед'!Q148</f>
        <v>40</v>
      </c>
      <c r="L9" s="1255">
        <f>'12-18л. РАСКЛАДКА завтрак-обед'!Q179</f>
        <v>60</v>
      </c>
      <c r="M9" s="1255">
        <f>'12-18л. РАСКЛАДКА завтрак-обед'!Q237</f>
        <v>70</v>
      </c>
      <c r="N9" s="1280">
        <f>'12-18л. РАСКЛАДКА завтрак-обед'!Q265</f>
        <v>60</v>
      </c>
      <c r="O9" s="1286">
        <v>60</v>
      </c>
      <c r="P9" s="1253">
        <v>100</v>
      </c>
      <c r="Q9" s="909"/>
      <c r="R9" s="169"/>
      <c r="S9" s="19"/>
      <c r="T9" s="169"/>
      <c r="U9" s="169"/>
      <c r="V9" s="169"/>
      <c r="W9" s="1240"/>
      <c r="X9" s="198"/>
      <c r="Y9" s="186"/>
      <c r="Z9" s="1241"/>
      <c r="AA9" s="169"/>
      <c r="AB9" s="1242"/>
      <c r="AC9" s="169"/>
      <c r="AD9" s="169"/>
    </row>
    <row r="10" spans="2:30">
      <c r="B10" s="1456">
        <v>2</v>
      </c>
      <c r="C10" s="1057" t="s">
        <v>57</v>
      </c>
      <c r="D10" s="1657">
        <v>100</v>
      </c>
      <c r="E10" s="270">
        <f>'12-18л. РАСКЛАДКА завтрак-обед'!Q11</f>
        <v>112.88</v>
      </c>
      <c r="F10" s="1255">
        <f>'12-18л. РАСКЛАДКА завтрак-обед'!Q26</f>
        <v>118</v>
      </c>
      <c r="G10" s="1255">
        <f>'12-18л. РАСКЛАДКА завтрак-обед'!Q43</f>
        <v>76.239999999999995</v>
      </c>
      <c r="H10" s="1255">
        <f>'12-18л. РАСКЛАДКА завтрак-обед'!Q79</f>
        <v>130</v>
      </c>
      <c r="I10" s="1255">
        <f>'12-18л. РАСКЛАДКА завтрак-обед'!Q99</f>
        <v>98</v>
      </c>
      <c r="J10" s="1255">
        <f>'12-18л. РАСКЛАДКА завтрак-обед'!Q128</f>
        <v>82.88</v>
      </c>
      <c r="K10" s="1255">
        <f>'12-18л. РАСКЛАДКА завтрак-обед'!Q149</f>
        <v>63.8</v>
      </c>
      <c r="L10" s="1255">
        <f>'12-18л. РАСКЛАДКА завтрак-обед'!Q180</f>
        <v>120</v>
      </c>
      <c r="M10" s="1255">
        <f>'12-18л. РАСКЛАДКА завтрак-обед'!Q238</f>
        <v>90</v>
      </c>
      <c r="N10" s="1280">
        <f>'12-18л. РАСКЛАДКА завтрак-обед'!Q266</f>
        <v>108.2</v>
      </c>
      <c r="O10" s="1287">
        <v>100</v>
      </c>
      <c r="P10" s="1256">
        <v>100</v>
      </c>
      <c r="Q10" s="909"/>
      <c r="R10" s="169"/>
      <c r="S10" s="19"/>
      <c r="T10" s="169"/>
      <c r="U10" s="169"/>
      <c r="V10" s="169"/>
      <c r="W10" s="1240"/>
      <c r="X10" s="198"/>
      <c r="Y10" s="186"/>
      <c r="Z10" s="1241"/>
      <c r="AA10" s="169"/>
      <c r="AB10" s="1242"/>
      <c r="AC10" s="169"/>
      <c r="AD10" s="169"/>
    </row>
    <row r="11" spans="2:30">
      <c r="B11" s="1456">
        <v>3</v>
      </c>
      <c r="C11" s="1057" t="s">
        <v>58</v>
      </c>
      <c r="D11" s="1657">
        <v>10</v>
      </c>
      <c r="E11" s="270">
        <f>'12-18л. РАСКЛАДКА завтрак-обед'!Q12</f>
        <v>3.12</v>
      </c>
      <c r="F11" s="1255">
        <f>'12-18л. РАСКЛАДКА завтрак-обед'!Q27</f>
        <v>1.5</v>
      </c>
      <c r="G11" s="1255">
        <f>'12-18л. РАСКЛАДКА завтрак-обед'!Q44</f>
        <v>22.4</v>
      </c>
      <c r="H11" s="1255">
        <v>0</v>
      </c>
      <c r="I11" s="1255">
        <f>'12-18л. РАСКЛАДКА завтрак-обед'!Q100</f>
        <v>1.5</v>
      </c>
      <c r="J11" s="1255">
        <f>'12-18л. РАСКЛАДКА завтрак-обед'!Q129</f>
        <v>3.12</v>
      </c>
      <c r="K11" s="1255">
        <f>'12-18л. РАСКЛАДКА завтрак-обед'!Q150</f>
        <v>25.909999999999997</v>
      </c>
      <c r="L11" s="1255">
        <f>'12-18л. РАСКЛАДКА завтрак-обед'!Q181</f>
        <v>1.8</v>
      </c>
      <c r="M11" s="1255">
        <f>'12-18л. РАСКЛАДКА завтрак-обед'!Q239</f>
        <v>21.95</v>
      </c>
      <c r="N11" s="1280">
        <f>'12-18л. РАСКЛАДКА завтрак-обед'!Q267</f>
        <v>18.7</v>
      </c>
      <c r="O11" s="1287">
        <v>10</v>
      </c>
      <c r="P11" s="1256">
        <v>100</v>
      </c>
      <c r="Q11" s="909"/>
      <c r="R11" s="169"/>
      <c r="S11" s="19"/>
      <c r="T11" s="169"/>
      <c r="U11" s="169"/>
      <c r="V11" s="169"/>
      <c r="W11" s="1240"/>
      <c r="X11" s="198"/>
      <c r="Y11" s="186"/>
      <c r="Z11" s="1241"/>
      <c r="AA11" s="169"/>
      <c r="AB11" s="1250"/>
      <c r="AC11" s="169"/>
      <c r="AD11" s="169"/>
    </row>
    <row r="12" spans="2:30">
      <c r="B12" s="1456">
        <v>4</v>
      </c>
      <c r="C12" s="1057" t="s">
        <v>59</v>
      </c>
      <c r="D12" s="1657">
        <v>25</v>
      </c>
      <c r="E12" s="270">
        <f>'12-18л. РАСКЛАДКА завтрак-обед'!Q13</f>
        <v>29.45</v>
      </c>
      <c r="F12" s="1255">
        <f>'12-18л. РАСКЛАДКА завтрак-обед'!Q28</f>
        <v>39</v>
      </c>
      <c r="G12" s="1255">
        <f>'12-18л. РАСКЛАДКА завтрак-обед'!Q45</f>
        <v>9.6</v>
      </c>
      <c r="H12" s="1255">
        <f>'12-18л. РАСКЛАДКА завтрак-обед'!Q80</f>
        <v>52.120000000000005</v>
      </c>
      <c r="I12" s="1255">
        <f>'12-18л. РАСКЛАДКА завтрак-обед'!Q101</f>
        <v>30</v>
      </c>
      <c r="J12" s="1255">
        <f>'12-18л. РАСКЛАДКА завтрак-обед'!Q130</f>
        <v>42.57</v>
      </c>
      <c r="K12" s="1255">
        <f>'12-18л. РАСКЛАДКА завтрак-обед'!Q151</f>
        <v>9.9</v>
      </c>
      <c r="L12" s="1255">
        <f>'12-18л. РАСКЛАДКА завтрак-обед'!Q182</f>
        <v>7.84</v>
      </c>
      <c r="M12" s="1255">
        <v>0</v>
      </c>
      <c r="N12" s="1280">
        <f>'12-18л. РАСКЛАДКА завтрак-обед'!Q268</f>
        <v>29.45</v>
      </c>
      <c r="O12" s="1288">
        <v>25</v>
      </c>
      <c r="P12" s="1256">
        <v>100</v>
      </c>
      <c r="Q12" s="909"/>
      <c r="R12" s="169"/>
      <c r="S12" s="19"/>
      <c r="T12" s="169"/>
      <c r="U12" s="169"/>
      <c r="V12" s="169"/>
      <c r="W12" s="1240"/>
      <c r="X12" s="198"/>
      <c r="Y12" s="186"/>
      <c r="Z12" s="1241"/>
      <c r="AA12" s="169"/>
      <c r="AB12" s="1242"/>
      <c r="AC12" s="169"/>
      <c r="AD12" s="169"/>
    </row>
    <row r="13" spans="2:30">
      <c r="B13" s="1456">
        <v>5</v>
      </c>
      <c r="C13" s="1057" t="s">
        <v>60</v>
      </c>
      <c r="D13" s="1657">
        <v>10</v>
      </c>
      <c r="E13" s="270">
        <f>'12-18л. РАСКЛАДКА завтрак-обед'!Q14</f>
        <v>30</v>
      </c>
      <c r="F13" s="1255">
        <v>0</v>
      </c>
      <c r="G13" s="1255">
        <f>'12-18л. РАСКЛАДКА завтрак-обед'!Q46</f>
        <v>0</v>
      </c>
      <c r="H13" s="1255">
        <v>0</v>
      </c>
      <c r="I13" s="1255">
        <f>'12-18л. РАСКЛАДКА завтрак-обед'!Q102</f>
        <v>20</v>
      </c>
      <c r="J13" s="1255">
        <f>'12-18л. РАСКЛАДКА завтрак-обед'!Q133</f>
        <v>30</v>
      </c>
      <c r="K13" s="1255">
        <v>0</v>
      </c>
      <c r="L13" s="1255">
        <v>0</v>
      </c>
      <c r="M13" s="1255">
        <f>'12-18л. РАСКЛАДКА завтрак-обед'!Q240</f>
        <v>20</v>
      </c>
      <c r="N13" s="1280">
        <v>0</v>
      </c>
      <c r="O13" s="1287">
        <v>10</v>
      </c>
      <c r="P13" s="1256">
        <v>100</v>
      </c>
      <c r="Q13" s="909"/>
      <c r="R13" s="169"/>
      <c r="S13" s="19"/>
      <c r="T13" s="169"/>
      <c r="U13" s="169"/>
      <c r="V13" s="169"/>
      <c r="W13" s="1240"/>
      <c r="X13" s="198"/>
      <c r="Y13" s="186"/>
      <c r="Z13" s="1241"/>
      <c r="AA13" s="169"/>
      <c r="AB13" s="1242"/>
      <c r="AC13" s="169"/>
      <c r="AD13" s="169"/>
    </row>
    <row r="14" spans="2:30">
      <c r="B14" s="1456">
        <v>6</v>
      </c>
      <c r="C14" s="1057" t="s">
        <v>61</v>
      </c>
      <c r="D14" s="1657">
        <v>93.5</v>
      </c>
      <c r="E14" s="270">
        <f>'12-18л. РАСКЛАДКА завтрак-обед'!Q15</f>
        <v>20</v>
      </c>
      <c r="F14" s="1255">
        <f>'12-18л. РАСКЛАДКА завтрак-обед'!Q29</f>
        <v>189.4</v>
      </c>
      <c r="G14" s="1255">
        <f>'12-18л. РАСКЛАДКА завтрак-обед'!Q47</f>
        <v>57.6</v>
      </c>
      <c r="H14" s="1255">
        <f>'12-18л. РАСКЛАДКА завтрак-обед'!Q81</f>
        <v>150</v>
      </c>
      <c r="I14" s="1255">
        <f>'12-18л. РАСКЛАДКА завтрак-обед'!Q103</f>
        <v>30</v>
      </c>
      <c r="J14" s="1255">
        <f>'12-18л. РАСКЛАДКА завтрак-обед'!Q134</f>
        <v>14</v>
      </c>
      <c r="K14" s="1255">
        <f>'12-18л. РАСКЛАДКА завтрак-обед'!Q152</f>
        <v>155.6</v>
      </c>
      <c r="L14" s="1255">
        <f>'12-18л. РАСКЛАДКА завтрак-обед'!Q183</f>
        <v>50</v>
      </c>
      <c r="M14" s="1255">
        <f>'12-18л. РАСКЛАДКА завтрак-обед'!Q241</f>
        <v>180.4</v>
      </c>
      <c r="N14" s="1280">
        <f>'12-18л. РАСКЛАДКА завтрак-обед'!Q269</f>
        <v>88</v>
      </c>
      <c r="O14" s="1287">
        <v>93.5</v>
      </c>
      <c r="P14" s="1256">
        <v>100</v>
      </c>
      <c r="Q14" s="909"/>
      <c r="R14" s="169"/>
      <c r="S14" s="19"/>
      <c r="T14" s="169"/>
      <c r="U14" s="169"/>
      <c r="V14" s="169"/>
      <c r="W14" s="1240"/>
      <c r="X14" s="198"/>
      <c r="Y14" s="186"/>
      <c r="Z14" s="1241"/>
      <c r="AA14" s="169"/>
      <c r="AB14" s="1242"/>
      <c r="AC14" s="169"/>
      <c r="AD14" s="169"/>
    </row>
    <row r="15" spans="2:30">
      <c r="B15" s="1456">
        <v>7</v>
      </c>
      <c r="C15" s="1057" t="s">
        <v>610</v>
      </c>
      <c r="D15" s="1657">
        <v>160</v>
      </c>
      <c r="E15" s="270">
        <f>'12-18л. РАСКЛАДКА завтрак-обед'!Q16</f>
        <v>197.9</v>
      </c>
      <c r="F15" s="1255">
        <f>'12-18л. РАСКЛАДКА завтрак-обед'!Q30</f>
        <v>219.11000000000004</v>
      </c>
      <c r="G15" s="1255">
        <f>'12-18л. РАСКЛАДКА завтрак-обед'!Q48</f>
        <v>133.4</v>
      </c>
      <c r="H15" s="1255">
        <f>'12-18л. РАСКЛАДКА завтрак-обед'!Q82</f>
        <v>36</v>
      </c>
      <c r="I15" s="1255">
        <f>'12-18л. РАСКЛАДКА завтрак-обед'!Q104</f>
        <v>184.38</v>
      </c>
      <c r="J15" s="1255">
        <f>'12-18л. РАСКЛАДКА завтрак-обед'!Q135</f>
        <v>256.64999999999998</v>
      </c>
      <c r="K15" s="1255">
        <f>'12-18л. РАСКЛАДКА завтрак-обед'!Q153</f>
        <v>168.14500000000001</v>
      </c>
      <c r="L15" s="1255">
        <f>'12-18л. РАСКЛАДКА завтрак-обед'!Q184</f>
        <v>210.32</v>
      </c>
      <c r="M15" s="1255">
        <f>'12-18л. РАСКЛАДКА завтрак-обед'!Q242</f>
        <v>93.1</v>
      </c>
      <c r="N15" s="1280">
        <f>'12-18л. РАСКЛАДКА завтрак-обед'!Q270</f>
        <v>101</v>
      </c>
      <c r="O15" s="1289">
        <v>160</v>
      </c>
      <c r="P15" s="1256">
        <v>100</v>
      </c>
      <c r="Q15" s="909"/>
      <c r="R15" s="169"/>
      <c r="S15" s="19"/>
      <c r="T15" s="169"/>
      <c r="U15" s="169"/>
      <c r="V15" s="169"/>
      <c r="W15" s="1240"/>
      <c r="X15" s="198"/>
      <c r="Y15" s="186"/>
      <c r="Z15" s="1241"/>
      <c r="AA15" s="169"/>
      <c r="AB15" s="1242"/>
      <c r="AC15" s="169"/>
      <c r="AD15" s="169"/>
    </row>
    <row r="16" spans="2:30">
      <c r="B16" s="1456">
        <v>8</v>
      </c>
      <c r="C16" s="1057" t="s">
        <v>611</v>
      </c>
      <c r="D16" s="1657">
        <v>92.5</v>
      </c>
      <c r="E16" s="270">
        <f>'12-18л. РАСКЛАДКА завтрак-обед'!Q17</f>
        <v>90</v>
      </c>
      <c r="F16" s="1255">
        <f>'12-18л. РАСКЛАДКА завтрак-обед'!Q31</f>
        <v>7</v>
      </c>
      <c r="G16" s="1255">
        <f>'12-18л. РАСКЛАДКА завтрак-обед'!Q49</f>
        <v>120</v>
      </c>
      <c r="H16" s="1255">
        <f>'12-18л. РАСКЛАДКА завтрак-обед'!Q83</f>
        <v>114</v>
      </c>
      <c r="I16" s="1255">
        <f>'12-18л. РАСКЛАДКА завтрак-обед'!Q105</f>
        <v>80</v>
      </c>
      <c r="J16" s="1255">
        <f>'12-18л. РАСКЛАДКА завтрак-обед'!Q136</f>
        <v>100</v>
      </c>
      <c r="K16" s="1255">
        <f>'12-18л. РАСКЛАДКА завтрак-обед'!Q154</f>
        <v>100</v>
      </c>
      <c r="L16" s="1255">
        <f>'12-18л. РАСКЛАДКА завтрак-обед'!Q185</f>
        <v>100</v>
      </c>
      <c r="M16" s="1255">
        <f>'12-18л. РАСКЛАДКА завтрак-обед'!Q243</f>
        <v>114</v>
      </c>
      <c r="N16" s="1280">
        <f>'12-18л. РАСКЛАДКА завтрак-обед'!Q271</f>
        <v>100</v>
      </c>
      <c r="O16" s="1287">
        <v>92.5</v>
      </c>
      <c r="P16" s="1256">
        <v>100</v>
      </c>
      <c r="Q16" s="909"/>
      <c r="R16" s="169"/>
      <c r="S16" s="1318"/>
      <c r="T16" s="169"/>
      <c r="U16" s="169"/>
      <c r="V16" s="169"/>
      <c r="W16" s="1240"/>
      <c r="X16" s="198"/>
      <c r="Y16" s="186"/>
      <c r="Z16" s="1241"/>
      <c r="AA16" s="169"/>
      <c r="AB16" s="1242"/>
      <c r="AC16" s="169"/>
      <c r="AD16" s="169"/>
    </row>
    <row r="17" spans="2:30">
      <c r="B17" s="1456">
        <v>9</v>
      </c>
      <c r="C17" s="1057" t="s">
        <v>174</v>
      </c>
      <c r="D17" s="1657">
        <v>10</v>
      </c>
      <c r="E17" s="270">
        <v>0</v>
      </c>
      <c r="F17" s="1255">
        <f>'12-18л. РАСКЛАДКА завтрак-обед'!Q32</f>
        <v>20</v>
      </c>
      <c r="G17" s="1255">
        <v>0</v>
      </c>
      <c r="H17" s="1255">
        <f>'12-18л. РАСКЛАДКА завтрак-обед'!Q84</f>
        <v>20</v>
      </c>
      <c r="I17" s="1255">
        <v>0</v>
      </c>
      <c r="J17" s="1255">
        <f>'12-18л. РАСКЛАДКА завтрак-обед'!Q137</f>
        <v>20</v>
      </c>
      <c r="K17" s="1255">
        <v>0</v>
      </c>
      <c r="L17" s="1255">
        <f>'12-18л. РАСКЛАДКА завтрак-обед'!Q186</f>
        <v>20</v>
      </c>
      <c r="M17" s="1255">
        <f>'12-18л. РАСКЛАДКА завтрак-обед'!Q244</f>
        <v>20</v>
      </c>
      <c r="N17" s="1280">
        <v>0</v>
      </c>
      <c r="O17" s="1287">
        <v>10</v>
      </c>
      <c r="P17" s="1256">
        <v>100</v>
      </c>
      <c r="Q17" s="909"/>
      <c r="R17" s="169"/>
      <c r="S17" s="1318"/>
      <c r="T17" s="169"/>
      <c r="U17" s="169"/>
      <c r="V17" s="169"/>
      <c r="W17" s="1240"/>
      <c r="X17" s="198"/>
      <c r="Y17" s="186"/>
      <c r="Z17" s="1241"/>
      <c r="AA17" s="169"/>
      <c r="AB17" s="1242"/>
      <c r="AC17" s="169"/>
      <c r="AD17" s="169"/>
    </row>
    <row r="18" spans="2:30">
      <c r="B18" s="1456">
        <v>10</v>
      </c>
      <c r="C18" s="1057" t="s">
        <v>612</v>
      </c>
      <c r="D18" s="1657">
        <v>100</v>
      </c>
      <c r="E18" s="270">
        <f>'12-18л. РАСКЛАДКА завтрак-обед'!Q18</f>
        <v>200</v>
      </c>
      <c r="F18" s="1255">
        <v>0</v>
      </c>
      <c r="G18" s="1255">
        <f>'12-18л. РАСКЛАДКА завтрак-обед'!Q50</f>
        <v>200</v>
      </c>
      <c r="H18" s="1255">
        <v>0</v>
      </c>
      <c r="I18" s="1255">
        <f>'12-18л. РАСКЛАДКА завтрак-обед'!Q106</f>
        <v>200</v>
      </c>
      <c r="J18" s="1255">
        <v>0</v>
      </c>
      <c r="K18" s="1255">
        <f>'12-18л. РАСКЛАДКА завтрак-обед'!Q155</f>
        <v>200</v>
      </c>
      <c r="L18" s="1255">
        <v>0</v>
      </c>
      <c r="M18" s="1255">
        <v>0</v>
      </c>
      <c r="N18" s="1280">
        <f>'12-18л. РАСКЛАДКА завтрак-обед'!Q272</f>
        <v>200</v>
      </c>
      <c r="O18" s="1287">
        <v>100</v>
      </c>
      <c r="P18" s="1256">
        <v>100</v>
      </c>
      <c r="Q18" s="909"/>
      <c r="R18" s="169"/>
      <c r="S18" s="1318"/>
      <c r="T18" s="169"/>
      <c r="U18" s="169"/>
      <c r="V18" s="169"/>
      <c r="W18" s="1240"/>
      <c r="X18" s="198"/>
      <c r="Y18" s="186"/>
      <c r="Z18" s="1241"/>
      <c r="AA18" s="169"/>
      <c r="AB18" s="1242"/>
      <c r="AC18" s="169"/>
      <c r="AD18" s="169"/>
    </row>
    <row r="19" spans="2:30">
      <c r="B19" s="1456">
        <v>11</v>
      </c>
      <c r="C19" s="1057" t="s">
        <v>211</v>
      </c>
      <c r="D19" s="1657">
        <v>39</v>
      </c>
      <c r="E19" s="270">
        <v>0</v>
      </c>
      <c r="F19" s="1255">
        <v>0</v>
      </c>
      <c r="G19" s="1255">
        <f>'12-18л. РАСКЛАДКА завтрак-обед'!Q51</f>
        <v>82.6</v>
      </c>
      <c r="H19" s="1255">
        <f>'12-18л. РАСКЛАДКА завтрак-обед'!Q85</f>
        <v>81.400000000000006</v>
      </c>
      <c r="I19" s="1255">
        <v>0</v>
      </c>
      <c r="J19" s="1255">
        <f>'12-18л. РАСКЛАДКА завтрак-обед'!Q138</f>
        <v>86.9</v>
      </c>
      <c r="K19" s="1255">
        <v>0</v>
      </c>
      <c r="L19" s="1255">
        <f>'12-18л. РАСКЛАДКА завтрак-обед'!Q187</f>
        <v>45.7</v>
      </c>
      <c r="M19" s="1255">
        <f>'12-18л. РАСКЛАДКА завтрак-обед'!Q245</f>
        <v>93.4</v>
      </c>
      <c r="N19" s="1280">
        <v>0</v>
      </c>
      <c r="O19" s="1287">
        <v>39</v>
      </c>
      <c r="P19" s="1256">
        <v>100</v>
      </c>
      <c r="Q19" s="909"/>
      <c r="R19" s="169"/>
      <c r="S19" s="1318"/>
      <c r="T19" s="169"/>
      <c r="U19" s="169"/>
      <c r="V19" s="169"/>
      <c r="W19" s="1240"/>
      <c r="X19" s="198"/>
      <c r="Y19" s="186"/>
      <c r="Z19" s="1241"/>
      <c r="AA19" s="169"/>
      <c r="AB19" s="1242"/>
      <c r="AC19" s="169"/>
      <c r="AD19" s="169"/>
    </row>
    <row r="20" spans="2:30">
      <c r="B20" s="1456">
        <v>12</v>
      </c>
      <c r="C20" s="1057" t="s">
        <v>212</v>
      </c>
      <c r="D20" s="1657">
        <v>26.5</v>
      </c>
      <c r="E20" s="270">
        <v>0</v>
      </c>
      <c r="F20" s="1255">
        <f>'12-18л. РАСКЛАДКА завтрак-обед'!Q34</f>
        <v>74.209999999999994</v>
      </c>
      <c r="G20" s="1255">
        <v>0</v>
      </c>
      <c r="H20" s="1255">
        <v>0</v>
      </c>
      <c r="I20" s="1255">
        <f>'12-18л. РАСКЛАДКА завтрак-обед'!Q107</f>
        <v>74.209999999999994</v>
      </c>
      <c r="J20" s="1255">
        <v>0</v>
      </c>
      <c r="K20" s="1255">
        <v>0</v>
      </c>
      <c r="L20" s="1255">
        <f>'12-18л. РАСКЛАДКА завтрак-обед'!Q188</f>
        <v>116.58</v>
      </c>
      <c r="M20" s="1255">
        <v>0</v>
      </c>
      <c r="N20" s="1280">
        <v>0</v>
      </c>
      <c r="O20" s="1287">
        <v>26.5</v>
      </c>
      <c r="P20" s="1256">
        <v>100</v>
      </c>
      <c r="Q20" s="909"/>
      <c r="R20" s="169"/>
      <c r="S20" s="1318"/>
      <c r="T20" s="169"/>
      <c r="U20" s="169"/>
      <c r="V20" s="169"/>
      <c r="W20" s="1240"/>
      <c r="X20" s="198"/>
      <c r="Y20" s="186"/>
      <c r="Z20" s="1241"/>
      <c r="AA20" s="169"/>
      <c r="AB20" s="1242"/>
      <c r="AC20" s="169"/>
      <c r="AD20" s="169"/>
    </row>
    <row r="21" spans="2:30" ht="12.75" customHeight="1">
      <c r="B21" s="1456">
        <v>13</v>
      </c>
      <c r="C21" s="1057" t="s">
        <v>63</v>
      </c>
      <c r="D21" s="1657">
        <v>38.5</v>
      </c>
      <c r="E21" s="270">
        <v>0</v>
      </c>
      <c r="F21" s="1255">
        <f>'12-18л. РАСКЛАДКА завтрак-обед'!Q35</f>
        <v>103.2</v>
      </c>
      <c r="G21" s="1255">
        <v>0</v>
      </c>
      <c r="H21" s="1255">
        <v>0</v>
      </c>
      <c r="I21" s="1255">
        <v>0</v>
      </c>
      <c r="J21" s="1255">
        <v>0</v>
      </c>
      <c r="K21" s="1255">
        <f>'12-18л. РАСКЛАДКА завтрак-обед'!Q156</f>
        <v>85.2</v>
      </c>
      <c r="L21" s="1255">
        <f>'12-18л. РАСКЛАДКА завтрак-обед'!Q189</f>
        <v>124.6</v>
      </c>
      <c r="M21" s="1255">
        <v>0</v>
      </c>
      <c r="N21" s="1280">
        <f>'12-18л. РАСКЛАДКА завтрак-обед'!Q273</f>
        <v>72</v>
      </c>
      <c r="O21" s="1287">
        <v>38.5</v>
      </c>
      <c r="P21" s="1256">
        <v>100</v>
      </c>
      <c r="Q21" s="909"/>
      <c r="R21" s="169"/>
      <c r="S21" s="1318"/>
      <c r="T21" s="169"/>
      <c r="U21" s="169"/>
      <c r="V21" s="169"/>
      <c r="W21" s="1240"/>
      <c r="X21" s="198"/>
      <c r="Y21" s="186"/>
      <c r="Z21" s="1241"/>
      <c r="AA21" s="169"/>
      <c r="AB21" s="1242"/>
      <c r="AC21" s="169"/>
      <c r="AD21" s="169"/>
    </row>
    <row r="22" spans="2:30" ht="13.5" customHeight="1">
      <c r="B22" s="1456">
        <v>14</v>
      </c>
      <c r="C22" s="1057" t="s">
        <v>213</v>
      </c>
      <c r="D22" s="1657">
        <v>20</v>
      </c>
      <c r="E22" s="270">
        <f>'12-18л. РАСКЛАДКА завтрак-обед'!Q19</f>
        <v>100</v>
      </c>
      <c r="F22" s="1255">
        <v>0</v>
      </c>
      <c r="G22" s="1255">
        <v>0</v>
      </c>
      <c r="H22" s="1255">
        <v>0</v>
      </c>
      <c r="I22" s="1255">
        <v>0</v>
      </c>
      <c r="J22" s="1255">
        <f>'12-18л. РАСКЛАДКА завтрак-обед'!Q139</f>
        <v>100</v>
      </c>
      <c r="K22" s="1255">
        <v>0</v>
      </c>
      <c r="L22" s="1255">
        <v>0</v>
      </c>
      <c r="M22" s="1255">
        <v>0</v>
      </c>
      <c r="N22" s="1280">
        <v>0</v>
      </c>
      <c r="O22" s="1287">
        <v>20</v>
      </c>
      <c r="P22" s="1256">
        <v>100</v>
      </c>
      <c r="Q22" s="909"/>
      <c r="R22" s="169"/>
      <c r="S22" s="1318"/>
      <c r="T22" s="169"/>
      <c r="U22" s="169"/>
      <c r="V22" s="169"/>
      <c r="W22" s="1240"/>
      <c r="X22" s="198"/>
      <c r="Y22" s="186"/>
      <c r="Z22" s="1241"/>
      <c r="AA22" s="169"/>
      <c r="AB22" s="1242"/>
      <c r="AC22" s="169"/>
      <c r="AD22" s="169"/>
    </row>
    <row r="23" spans="2:30" ht="15.75" customHeight="1">
      <c r="B23" s="1456">
        <v>15</v>
      </c>
      <c r="C23" s="1057" t="s">
        <v>613</v>
      </c>
      <c r="D23" s="1657">
        <v>175</v>
      </c>
      <c r="E23" s="270">
        <f>'12-18л. РАСКЛАДКА завтрак-обед'!Q20</f>
        <v>360.36</v>
      </c>
      <c r="F23" s="1255">
        <f>'12-18л. РАСКЛАДКА завтрак-обед'!Q36</f>
        <v>41.25</v>
      </c>
      <c r="G23" s="1255">
        <f>'12-18л. РАСКЛАДКА завтрак-обед'!Q52</f>
        <v>44.05</v>
      </c>
      <c r="H23" s="1255">
        <f>'12-18л. РАСКЛАДКА завтрак-обед'!Q86</f>
        <v>315</v>
      </c>
      <c r="I23" s="1255">
        <f>'12-18л. РАСКЛАДКА завтрак-обед'!Q108</f>
        <v>172.15</v>
      </c>
      <c r="J23" s="1255">
        <v>0</v>
      </c>
      <c r="K23" s="1255">
        <f>'12-18л. РАСКЛАДКА завтрак-обед'!Q157</f>
        <v>269.45</v>
      </c>
      <c r="L23" s="1255">
        <f>'12-18л. РАСКЛАДКА завтрак-обед'!Q190</f>
        <v>30</v>
      </c>
      <c r="M23" s="1255">
        <f>'12-18л. РАСКЛАДКА завтрак-обед'!Q246</f>
        <v>190.25</v>
      </c>
      <c r="N23" s="1655">
        <f>'12-18л. РАСКЛАДКА завтрак-обед'!Q274</f>
        <v>325.06</v>
      </c>
      <c r="O23" s="1287">
        <v>175</v>
      </c>
      <c r="P23" s="1256">
        <v>100</v>
      </c>
      <c r="Q23" s="909"/>
      <c r="R23" s="169"/>
      <c r="S23" s="1318"/>
      <c r="T23" s="169"/>
      <c r="U23" s="169"/>
      <c r="V23" s="169"/>
      <c r="W23" s="1240"/>
      <c r="X23" s="198"/>
      <c r="Y23" s="186"/>
      <c r="Z23" s="1241"/>
      <c r="AA23" s="169"/>
      <c r="AB23" s="1250"/>
      <c r="AC23" s="169"/>
      <c r="AD23" s="169"/>
    </row>
    <row r="24" spans="2:30" ht="13.5" customHeight="1">
      <c r="B24" s="1456">
        <v>16</v>
      </c>
      <c r="C24" s="1057" t="s">
        <v>614</v>
      </c>
      <c r="D24" s="1657">
        <v>30</v>
      </c>
      <c r="E24" s="310">
        <v>0</v>
      </c>
      <c r="F24" s="1260">
        <v>0</v>
      </c>
      <c r="G24" s="1261">
        <f>'12-18л. РАСКЛАДКА завтрак-обед'!Q54</f>
        <v>147.69999999999999</v>
      </c>
      <c r="H24" s="1255">
        <v>0</v>
      </c>
      <c r="I24" s="1262">
        <v>0</v>
      </c>
      <c r="J24" s="1255">
        <v>0</v>
      </c>
      <c r="K24" s="1262">
        <f>'12-18л. РАСКЛАДКА завтрак-обед'!Q159</f>
        <v>152.30000000000001</v>
      </c>
      <c r="L24" s="1260">
        <v>0</v>
      </c>
      <c r="M24" s="1260">
        <v>0</v>
      </c>
      <c r="N24" s="1282">
        <v>0</v>
      </c>
      <c r="O24" s="1287">
        <v>30</v>
      </c>
      <c r="P24" s="1256">
        <v>100</v>
      </c>
      <c r="Q24" s="909"/>
      <c r="R24" s="169"/>
      <c r="S24" s="1318"/>
      <c r="T24" s="169"/>
      <c r="U24" s="169"/>
      <c r="V24" s="169"/>
      <c r="W24" s="1240"/>
      <c r="X24" s="198"/>
      <c r="Y24" s="186"/>
      <c r="Z24" s="1241"/>
      <c r="AA24" s="169"/>
      <c r="AB24" s="1242"/>
      <c r="AC24" s="169"/>
      <c r="AD24" s="169"/>
    </row>
    <row r="25" spans="2:30">
      <c r="B25" s="1456">
        <v>17</v>
      </c>
      <c r="C25" s="1659" t="s">
        <v>479</v>
      </c>
      <c r="D25" s="1657">
        <v>7.5</v>
      </c>
      <c r="E25" s="310">
        <f>'12-18л. РАСКЛАДКА завтрак-обед'!U10</f>
        <v>20</v>
      </c>
      <c r="F25" s="1260">
        <v>0</v>
      </c>
      <c r="G25" s="1261">
        <v>0</v>
      </c>
      <c r="H25" s="1255">
        <f>'12-18л. РАСКЛАДКА завтрак-обед'!Q87</f>
        <v>20</v>
      </c>
      <c r="I25" s="1262">
        <v>0</v>
      </c>
      <c r="J25" s="1255">
        <v>0</v>
      </c>
      <c r="K25" s="1262">
        <f>'12-18л. РАСКЛАДКА завтрак-обед'!U148</f>
        <v>15</v>
      </c>
      <c r="L25" s="1260">
        <f>'12-18л. РАСКЛАДКА завтрак-обед'!Q191</f>
        <v>20</v>
      </c>
      <c r="M25" s="1260">
        <v>0</v>
      </c>
      <c r="N25" s="1282">
        <v>0</v>
      </c>
      <c r="O25" s="1287">
        <v>7.5</v>
      </c>
      <c r="P25" s="1256">
        <v>100</v>
      </c>
      <c r="Q25" s="909"/>
      <c r="R25" s="169"/>
      <c r="S25" s="11"/>
      <c r="T25" s="169"/>
      <c r="U25" s="169"/>
      <c r="V25" s="169"/>
      <c r="W25" s="1240"/>
      <c r="X25" s="198"/>
      <c r="Y25" s="186"/>
      <c r="Z25" s="1241"/>
      <c r="AA25" s="169"/>
      <c r="AB25" s="1242"/>
      <c r="AC25" s="169"/>
      <c r="AD25" s="169"/>
    </row>
    <row r="26" spans="2:30">
      <c r="B26" s="1456">
        <v>18</v>
      </c>
      <c r="C26" s="1057" t="s">
        <v>615</v>
      </c>
      <c r="D26" s="1657">
        <v>5</v>
      </c>
      <c r="E26" s="310">
        <f>'12-18л. РАСКЛАДКА завтрак-обед'!U11</f>
        <v>2.1800000000000002</v>
      </c>
      <c r="F26" s="1260">
        <f>'12-18л. РАСКЛАДКА завтрак-обед'!U25</f>
        <v>5</v>
      </c>
      <c r="G26" s="1952">
        <f>'12-18л. РАСКЛАДКА завтрак-обед'!Q55</f>
        <v>13.64</v>
      </c>
      <c r="H26" s="1255">
        <v>0</v>
      </c>
      <c r="I26" s="1262">
        <f>'12-18л. РАСКЛАДКА завтрак-обед'!U98</f>
        <v>5</v>
      </c>
      <c r="J26" s="1255">
        <f>'12-18л. РАСКЛАДКА завтрак-обед'!U127</f>
        <v>7.18</v>
      </c>
      <c r="K26" s="1262">
        <f>'12-18л. РАСКЛАДКА завтрак-обед'!U149</f>
        <v>6.6</v>
      </c>
      <c r="L26" s="1260">
        <f>'12-18л. РАСКЛАДКА завтрак-обед'!U179</f>
        <v>2.9</v>
      </c>
      <c r="M26" s="1260">
        <f>'12-18л. РАСКЛАДКА завтрак-обед'!Q247</f>
        <v>7.5</v>
      </c>
      <c r="N26" s="1282">
        <v>0</v>
      </c>
      <c r="O26" s="1287">
        <v>5</v>
      </c>
      <c r="P26" s="1256">
        <v>100</v>
      </c>
      <c r="Q26" s="909"/>
      <c r="R26" s="169"/>
      <c r="S26" s="1318"/>
      <c r="T26" s="169"/>
      <c r="U26" s="169"/>
      <c r="V26" s="169"/>
      <c r="W26" s="1240"/>
      <c r="X26" s="198"/>
      <c r="Y26" s="186"/>
      <c r="Z26" s="1241"/>
      <c r="AA26" s="169"/>
      <c r="AB26" s="1242"/>
      <c r="AC26" s="169"/>
      <c r="AD26" s="169"/>
    </row>
    <row r="27" spans="2:30">
      <c r="B27" s="1456">
        <v>19</v>
      </c>
      <c r="C27" s="1057" t="s">
        <v>65</v>
      </c>
      <c r="D27" s="1657">
        <v>17.5</v>
      </c>
      <c r="E27" s="310">
        <f>'12-18л. РАСКЛАДКА завтрак-обед'!U12</f>
        <v>29.64</v>
      </c>
      <c r="F27" s="1260">
        <f>'12-18л. РАСКЛАДКА завтрак-обед'!U26</f>
        <v>15.4</v>
      </c>
      <c r="G27" s="1261">
        <f>'12-18л. РАСКЛАДКА завтрак-обед'!U42</f>
        <v>11.4</v>
      </c>
      <c r="H27" s="1255">
        <f>'12-18л. РАСКЛАДКА завтрак-обед'!Q88</f>
        <v>25</v>
      </c>
      <c r="I27" s="1262">
        <f>'12-18л. РАСКЛАДКА завтрак-обед'!U99</f>
        <v>16</v>
      </c>
      <c r="J27" s="1255">
        <f>'12-18л. РАСКЛАДКА завтрак-обед'!U128</f>
        <v>7.64</v>
      </c>
      <c r="K27" s="1262">
        <f>'12-18л. РАСКЛАДКА завтрак-обед'!U150</f>
        <v>27.740000000000002</v>
      </c>
      <c r="L27" s="1260">
        <f>'12-18л. РАСКЛАДКА завтрак-обед'!U180</f>
        <v>15.990000000000002</v>
      </c>
      <c r="M27" s="1260">
        <f>'12-18л. РАСКЛАДКА завтрак-обед'!U237</f>
        <v>8.19</v>
      </c>
      <c r="N27" s="1282">
        <f>'12-18л. РАСКЛАДКА завтрак-обед'!U265</f>
        <v>18</v>
      </c>
      <c r="O27" s="1287">
        <v>17.5</v>
      </c>
      <c r="P27" s="1256">
        <v>100</v>
      </c>
      <c r="Q27" s="909"/>
      <c r="R27" s="169"/>
      <c r="S27" s="1318"/>
      <c r="T27" s="169"/>
      <c r="U27" s="169"/>
      <c r="V27" s="169"/>
      <c r="W27" s="1240"/>
      <c r="X27" s="198"/>
      <c r="Y27" s="186"/>
      <c r="Z27" s="1241"/>
      <c r="AA27" s="169"/>
      <c r="AB27" s="1242"/>
      <c r="AC27" s="169"/>
      <c r="AD27" s="169"/>
    </row>
    <row r="28" spans="2:30">
      <c r="B28" s="1456">
        <v>20</v>
      </c>
      <c r="C28" s="1057" t="s">
        <v>66</v>
      </c>
      <c r="D28" s="1657">
        <v>9</v>
      </c>
      <c r="E28" s="310">
        <f>'12-18л. РАСКЛАДКА завтрак-обед'!U13</f>
        <v>5.5</v>
      </c>
      <c r="F28" s="1260">
        <f>'12-18л. РАСКЛАДКА завтрак-обед'!U27</f>
        <v>18.8</v>
      </c>
      <c r="G28" s="1261">
        <f>'12-18л. РАСКЛАДКА завтрак-обед'!U43</f>
        <v>11.18</v>
      </c>
      <c r="H28" s="1255">
        <f>'12-18л. РАСКЛАДКА завтрак-обед'!Q89</f>
        <v>6</v>
      </c>
      <c r="I28" s="1262">
        <f>'12-18л. РАСКЛАДКА завтрак-обед'!U100</f>
        <v>13</v>
      </c>
      <c r="J28" s="1255">
        <f>'12-18л. РАСКЛАДКА завтрак-обед'!U129</f>
        <v>13.75</v>
      </c>
      <c r="K28" s="1262">
        <f>'12-18л. РАСКЛАДКА завтрак-обед'!U151</f>
        <v>7.69</v>
      </c>
      <c r="L28" s="1260">
        <f>'12-18л. РАСКЛАДКА завтрак-обед'!AF207</f>
        <v>0</v>
      </c>
      <c r="M28" s="1260">
        <f>'12-18л. РАСКЛАДКА завтрак-обед'!U238</f>
        <v>8.48</v>
      </c>
      <c r="N28" s="1282">
        <f>'12-18л. РАСКЛАДКА завтрак-обед'!U266</f>
        <v>5.6</v>
      </c>
      <c r="O28" s="1287">
        <v>9</v>
      </c>
      <c r="P28" s="1256">
        <v>100</v>
      </c>
      <c r="Q28" s="909"/>
      <c r="R28" s="169"/>
      <c r="S28" s="1318"/>
      <c r="T28" s="169"/>
      <c r="U28" s="169"/>
      <c r="V28" s="169"/>
      <c r="W28" s="1240"/>
      <c r="X28" s="198"/>
      <c r="Y28" s="186"/>
      <c r="Z28" s="1241"/>
      <c r="AA28" s="169"/>
      <c r="AB28" s="1242"/>
      <c r="AC28" s="169"/>
      <c r="AD28" s="169"/>
    </row>
    <row r="29" spans="2:30">
      <c r="B29" s="1456">
        <v>21</v>
      </c>
      <c r="C29" s="1057" t="s">
        <v>616</v>
      </c>
      <c r="D29" s="1657">
        <v>20</v>
      </c>
      <c r="E29" s="310">
        <f>'12-18л. РАСКЛАДКА завтрак-обед'!U14</f>
        <v>3.3</v>
      </c>
      <c r="F29" s="1260">
        <f>'12-18л. РАСКЛАДКА завтрак-обед'!U28</f>
        <v>8.5</v>
      </c>
      <c r="G29" s="1261">
        <f>'12-18л. РАСКЛАДКА завтрак-обед'!U44</f>
        <v>14.8</v>
      </c>
      <c r="H29" s="1255">
        <v>0</v>
      </c>
      <c r="I29" s="1262">
        <f>'12-18л. РАСКЛАДКА завтрак-обед'!U101</f>
        <v>3.7</v>
      </c>
      <c r="J29" s="1255">
        <f>'12-18л. РАСКЛАДКА завтрак-обед'!U130</f>
        <v>23.3</v>
      </c>
      <c r="K29" s="1262">
        <f>'12-18л. РАСКЛАДКА завтрак-обед'!U152</f>
        <v>10.639999999999999</v>
      </c>
      <c r="L29" s="1260">
        <f>'12-18л. РАСКЛАДКА завтрак-обед'!U181</f>
        <v>122.36</v>
      </c>
      <c r="M29" s="1260">
        <f>'12-18л. РАСКЛАДКА завтрак-обед'!U239</f>
        <v>5.5</v>
      </c>
      <c r="N29" s="1282">
        <f>'12-18л. РАСКЛАДКА завтрак-обед'!U267</f>
        <v>7.9</v>
      </c>
      <c r="O29" s="1287">
        <v>20</v>
      </c>
      <c r="P29" s="1256">
        <v>100</v>
      </c>
      <c r="Q29" s="909"/>
      <c r="R29" s="169"/>
      <c r="S29" s="11"/>
      <c r="T29" s="169"/>
      <c r="U29" s="169"/>
      <c r="V29" s="169"/>
      <c r="W29" s="1240"/>
      <c r="X29" s="198"/>
      <c r="Y29" s="186"/>
      <c r="Z29" s="1241"/>
      <c r="AA29" s="169"/>
      <c r="AB29" s="1242"/>
      <c r="AC29" s="169"/>
      <c r="AD29" s="169"/>
    </row>
    <row r="30" spans="2:30" ht="14.25" customHeight="1">
      <c r="B30" s="1456">
        <v>22</v>
      </c>
      <c r="C30" s="1057" t="s">
        <v>67</v>
      </c>
      <c r="D30" s="1657">
        <v>17.5</v>
      </c>
      <c r="E30" s="310">
        <f>'12-18л. РАСКЛАДКА завтрак-обед'!U15</f>
        <v>11.3</v>
      </c>
      <c r="F30" s="1260">
        <f>'12-18л. РАСКЛАДКА завтрак-обед'!U29</f>
        <v>20</v>
      </c>
      <c r="G30" s="1261">
        <f>'12-18л. РАСКЛАДКА завтрак-обед'!U45</f>
        <v>12.3</v>
      </c>
      <c r="H30" s="1255">
        <f>'12-18л. РАСКЛАДКА завтрак-обед'!U78</f>
        <v>22.4</v>
      </c>
      <c r="I30" s="1262">
        <f>'12-18л. РАСКЛАДКА завтрак-обед'!U102</f>
        <v>12.27</v>
      </c>
      <c r="J30" s="1255">
        <f>'12-18л. РАСКЛАДКА завтрак-обед'!U131</f>
        <v>21.2</v>
      </c>
      <c r="K30" s="1262">
        <f>'12-18л. РАСКЛАДКА завтрак-обед'!U153</f>
        <v>20.759999999999998</v>
      </c>
      <c r="L30" s="1260">
        <f>'12-18л. РАСКЛАДКА завтрак-обед'!U182</f>
        <v>20</v>
      </c>
      <c r="M30" s="1260">
        <f>'12-18л. РАСКЛАДКА завтрак-обед'!U240</f>
        <v>21.25</v>
      </c>
      <c r="N30" s="1282">
        <f>'12-18л. РАСКЛАДКА завтрак-обед'!U268</f>
        <v>13.52</v>
      </c>
      <c r="O30" s="1287">
        <v>17.5</v>
      </c>
      <c r="P30" s="1256">
        <v>100</v>
      </c>
      <c r="Q30" s="909"/>
      <c r="R30" s="169"/>
      <c r="S30" s="1318"/>
      <c r="T30" s="169"/>
      <c r="U30" s="169"/>
      <c r="V30" s="169"/>
      <c r="W30" s="1240"/>
      <c r="X30" s="198"/>
      <c r="Y30" s="186"/>
      <c r="Z30" s="1241"/>
      <c r="AA30" s="169"/>
      <c r="AB30" s="1242"/>
      <c r="AC30" s="169"/>
      <c r="AD30" s="169"/>
    </row>
    <row r="31" spans="2:30" ht="15" customHeight="1">
      <c r="B31" s="1456">
        <v>23</v>
      </c>
      <c r="C31" s="1057" t="s">
        <v>68</v>
      </c>
      <c r="D31" s="1657">
        <v>7.5</v>
      </c>
      <c r="E31" s="310">
        <v>0</v>
      </c>
      <c r="F31" s="1260">
        <v>0</v>
      </c>
      <c r="G31" s="1261">
        <f>'12-18л. РАСКЛАДКА завтрак-обед'!U46</f>
        <v>30</v>
      </c>
      <c r="H31" s="1255">
        <v>0</v>
      </c>
      <c r="I31" s="1262">
        <f>'12-18л. РАСКЛАДКА завтрак-обед'!U103</f>
        <v>15</v>
      </c>
      <c r="J31" s="1255">
        <v>0</v>
      </c>
      <c r="K31" s="1262">
        <v>0</v>
      </c>
      <c r="L31" s="1260">
        <v>0</v>
      </c>
      <c r="M31" s="1260">
        <f>'12-18л. РАСКЛАДКА завтрак-обед'!U241</f>
        <v>15</v>
      </c>
      <c r="N31" s="1282">
        <f>'12-18л. РАСКЛАДКА завтрак-обед'!U269</f>
        <v>15</v>
      </c>
      <c r="O31" s="1287">
        <v>7.5</v>
      </c>
      <c r="P31" s="1256">
        <v>100</v>
      </c>
      <c r="Q31" s="909"/>
      <c r="R31" s="169"/>
      <c r="S31" s="1318"/>
      <c r="T31" s="169"/>
      <c r="U31" s="169"/>
      <c r="V31" s="169"/>
      <c r="W31" s="1240"/>
      <c r="X31" s="198"/>
      <c r="Y31" s="186"/>
      <c r="Z31" s="1241"/>
      <c r="AA31" s="169"/>
      <c r="AB31" s="1242"/>
      <c r="AC31" s="169"/>
      <c r="AD31" s="169"/>
    </row>
    <row r="32" spans="2:30" ht="12.75" customHeight="1">
      <c r="B32" s="1456">
        <v>24</v>
      </c>
      <c r="C32" s="1659" t="s">
        <v>478</v>
      </c>
      <c r="D32" s="1657">
        <v>1</v>
      </c>
      <c r="E32" s="310">
        <v>0</v>
      </c>
      <c r="F32" s="1260">
        <f>'12-18л. РАСКЛАДКА завтрак-обед'!U30</f>
        <v>1</v>
      </c>
      <c r="G32" s="1261">
        <f>'12-18л. РАСКЛАДКА завтрак-обед'!U47</f>
        <v>1</v>
      </c>
      <c r="H32" s="1255">
        <v>0</v>
      </c>
      <c r="I32" s="1262">
        <f>'12-18л. РАСКЛАДКА завтрак-обед'!U104</f>
        <v>1</v>
      </c>
      <c r="J32" s="1255">
        <f>'12-18л. РАСКЛАДКА завтрак-обед'!U132</f>
        <v>1</v>
      </c>
      <c r="K32" s="1262">
        <v>0</v>
      </c>
      <c r="L32" s="1260">
        <f>'12-18л. РАСКЛАДКА завтрак-обед'!U183</f>
        <v>1</v>
      </c>
      <c r="M32" s="1260">
        <f>'12-18л. РАСКЛАДКА завтрак-обед'!U242</f>
        <v>1</v>
      </c>
      <c r="N32" s="1282">
        <v>0</v>
      </c>
      <c r="O32" s="1287">
        <v>1</v>
      </c>
      <c r="P32" s="1256" t="s">
        <v>660</v>
      </c>
      <c r="Q32" s="909"/>
      <c r="R32" s="169"/>
      <c r="S32" s="11"/>
      <c r="T32" s="169"/>
      <c r="U32" s="169"/>
      <c r="V32" s="169"/>
      <c r="W32" s="1240"/>
      <c r="X32" s="198"/>
      <c r="Y32" s="186"/>
      <c r="Z32" s="1241"/>
      <c r="AA32" s="169"/>
      <c r="AB32" s="1242"/>
      <c r="AC32" s="169"/>
      <c r="AD32" s="169"/>
    </row>
    <row r="33" spans="2:30" ht="12.75" customHeight="1">
      <c r="B33" s="1456">
        <v>25</v>
      </c>
      <c r="C33" s="1057" t="s">
        <v>476</v>
      </c>
      <c r="D33" s="1657">
        <v>0.6</v>
      </c>
      <c r="E33" s="310">
        <v>0</v>
      </c>
      <c r="F33" s="1260">
        <v>0</v>
      </c>
      <c r="G33" s="1261">
        <v>0</v>
      </c>
      <c r="H33" s="1255">
        <f>'12-18л. РАСКЛАДКА завтрак-обед'!U79</f>
        <v>3</v>
      </c>
      <c r="I33" s="1262">
        <v>0</v>
      </c>
      <c r="J33" s="1255">
        <v>0</v>
      </c>
      <c r="K33" s="1262">
        <v>0</v>
      </c>
      <c r="L33" s="1260">
        <v>0</v>
      </c>
      <c r="M33" s="1260">
        <v>0</v>
      </c>
      <c r="N33" s="1282">
        <f>'12-18л. РАСКЛАДКА завтрак-обед'!U270</f>
        <v>3</v>
      </c>
      <c r="O33" s="1287">
        <v>0.6</v>
      </c>
      <c r="P33" s="1256">
        <v>100</v>
      </c>
      <c r="Q33" s="909"/>
      <c r="R33" s="169"/>
      <c r="S33" s="11"/>
      <c r="T33" s="169"/>
      <c r="U33" s="169"/>
      <c r="V33" s="169"/>
      <c r="W33" s="1240"/>
      <c r="X33" s="198"/>
      <c r="Y33" s="186"/>
      <c r="Z33" s="1241"/>
      <c r="AA33" s="169"/>
      <c r="AB33" s="1242"/>
      <c r="AC33" s="169"/>
      <c r="AD33" s="169"/>
    </row>
    <row r="34" spans="2:30" ht="13.5" customHeight="1">
      <c r="B34" s="1456">
        <v>26</v>
      </c>
      <c r="C34" s="1057" t="s">
        <v>214</v>
      </c>
      <c r="D34" s="1657">
        <v>1</v>
      </c>
      <c r="E34" s="310">
        <f>'12-18л. РАСКЛАДКА завтрак-обед'!U16</f>
        <v>5</v>
      </c>
      <c r="F34" s="1260">
        <v>0</v>
      </c>
      <c r="G34" s="1261">
        <v>0</v>
      </c>
      <c r="H34" s="1255">
        <v>0</v>
      </c>
      <c r="I34" s="1262">
        <v>0</v>
      </c>
      <c r="J34" s="1255">
        <v>0</v>
      </c>
      <c r="K34" s="1262">
        <f>'12-18л. РАСКЛАДКА завтрак-обед'!U154</f>
        <v>5</v>
      </c>
      <c r="L34" s="1260">
        <v>0</v>
      </c>
      <c r="M34" s="1260">
        <v>0</v>
      </c>
      <c r="N34" s="1282">
        <v>0</v>
      </c>
      <c r="O34" s="1287">
        <v>1</v>
      </c>
      <c r="P34" s="1256">
        <v>100</v>
      </c>
      <c r="Q34" s="909"/>
      <c r="R34" s="169"/>
      <c r="S34" s="1318"/>
      <c r="T34" s="169"/>
      <c r="U34" s="169"/>
      <c r="V34" s="169"/>
      <c r="W34" s="1240"/>
      <c r="X34" s="198"/>
      <c r="Y34" s="186"/>
      <c r="Z34" s="1241"/>
      <c r="AA34" s="169"/>
      <c r="AB34" s="1242"/>
      <c r="AC34" s="169"/>
      <c r="AD34" s="169"/>
    </row>
    <row r="35" spans="2:30" ht="13.5" customHeight="1">
      <c r="B35" s="1456">
        <v>27</v>
      </c>
      <c r="C35" s="1057" t="s">
        <v>70</v>
      </c>
      <c r="D35" s="1657">
        <v>0.15</v>
      </c>
      <c r="E35" s="310">
        <v>0</v>
      </c>
      <c r="F35" s="1260">
        <v>0</v>
      </c>
      <c r="G35" s="1261">
        <v>0</v>
      </c>
      <c r="H35" s="1255">
        <v>0</v>
      </c>
      <c r="I35" s="1262">
        <v>0</v>
      </c>
      <c r="J35" s="1255">
        <v>0</v>
      </c>
      <c r="K35" s="1265">
        <f>'12-18л. РАСКЛАДКА завтрак-обед'!U155</f>
        <v>1.5</v>
      </c>
      <c r="L35" s="1260">
        <v>0</v>
      </c>
      <c r="M35" s="1260">
        <v>0</v>
      </c>
      <c r="N35" s="1282">
        <v>0</v>
      </c>
      <c r="O35" s="1287">
        <v>0.15</v>
      </c>
      <c r="P35" s="1256">
        <v>100</v>
      </c>
      <c r="Q35" s="909"/>
      <c r="R35" s="169"/>
      <c r="S35" s="1318"/>
      <c r="T35" s="169"/>
      <c r="U35" s="169"/>
      <c r="V35" s="169"/>
      <c r="W35" s="1240"/>
      <c r="X35" s="198"/>
      <c r="Y35" s="186"/>
      <c r="Z35" s="1241"/>
      <c r="AA35" s="169"/>
      <c r="AB35" s="1242"/>
      <c r="AC35" s="169"/>
      <c r="AD35" s="169"/>
    </row>
    <row r="36" spans="2:30" ht="12" customHeight="1">
      <c r="B36" s="1456">
        <v>28</v>
      </c>
      <c r="C36" s="804" t="s">
        <v>617</v>
      </c>
      <c r="D36" s="1657">
        <v>2.5</v>
      </c>
      <c r="E36" s="310">
        <f>'12-18л. РАСКЛАДКА завтрак-обед'!U17</f>
        <v>2.1</v>
      </c>
      <c r="F36" s="1260">
        <f>'12-18л. РАСКЛАДКА завтрак-обед'!U31</f>
        <v>2.6</v>
      </c>
      <c r="G36" s="1261">
        <f>'12-18л. РАСКЛАДКА завтрак-обед'!U48</f>
        <v>2.94</v>
      </c>
      <c r="H36" s="1255">
        <f>'12-18л. РАСКЛАДКА завтрак-обед'!U80</f>
        <v>2.13</v>
      </c>
      <c r="I36" s="1262">
        <f>'12-18л. РАСКЛАДКА завтрак-обед'!U105</f>
        <v>3.5</v>
      </c>
      <c r="J36" s="1255">
        <f>'12-18л. РАСКЛАДКА завтрак-обед'!U133</f>
        <v>2.8000000000000003</v>
      </c>
      <c r="K36" s="1262">
        <f>'12-18л. РАСКЛАДКА завтрак-обед'!U156</f>
        <v>1.46</v>
      </c>
      <c r="L36" s="1264">
        <f>'12-18л. РАСКЛАДКА завтрак-обед'!U184</f>
        <v>2.4</v>
      </c>
      <c r="M36" s="1260">
        <f>'12-18л. РАСКЛАДКА завтрак-обед'!U243</f>
        <v>2.97</v>
      </c>
      <c r="N36" s="1282">
        <f>'12-18л. РАСКЛАДКА завтрак-обед'!U271</f>
        <v>2.1</v>
      </c>
      <c r="O36" s="1287">
        <v>2.5</v>
      </c>
      <c r="P36" s="1256">
        <v>100</v>
      </c>
      <c r="Q36" s="909"/>
      <c r="R36" s="169"/>
      <c r="S36" s="11"/>
      <c r="T36" s="169"/>
      <c r="U36" s="169"/>
      <c r="V36" s="169"/>
      <c r="W36" s="1240"/>
      <c r="X36" s="198"/>
      <c r="Y36" s="186"/>
      <c r="Z36" s="1241"/>
      <c r="AA36" s="169"/>
      <c r="AB36" s="1243"/>
      <c r="AC36" s="169"/>
      <c r="AD36" s="169"/>
    </row>
    <row r="37" spans="2:30" ht="12.75" customHeight="1">
      <c r="B37" s="1456">
        <v>29</v>
      </c>
      <c r="C37" s="1659" t="s">
        <v>477</v>
      </c>
      <c r="D37" s="1657">
        <v>2</v>
      </c>
      <c r="E37" s="310">
        <v>0</v>
      </c>
      <c r="F37" s="1260">
        <v>0</v>
      </c>
      <c r="G37" s="1261">
        <v>0</v>
      </c>
      <c r="H37" s="1255">
        <f>'12-18л. РАСКЛАДКА завтрак-обед'!U81</f>
        <v>10</v>
      </c>
      <c r="I37" s="1262">
        <v>0</v>
      </c>
      <c r="J37" s="1255">
        <v>0</v>
      </c>
      <c r="K37" s="1262">
        <v>0</v>
      </c>
      <c r="L37" s="1260">
        <v>0</v>
      </c>
      <c r="M37" s="1260">
        <f>'12-18л. РАСКЛАДКА завтрак-обед'!U244</f>
        <v>10</v>
      </c>
      <c r="N37" s="1282">
        <v>0</v>
      </c>
      <c r="O37" s="1287">
        <v>2</v>
      </c>
      <c r="P37" s="1256">
        <v>100</v>
      </c>
      <c r="Q37" s="909"/>
      <c r="R37" s="169"/>
      <c r="S37" s="11"/>
      <c r="T37" s="169"/>
      <c r="U37" s="169"/>
      <c r="V37" s="169"/>
      <c r="W37" s="1240"/>
      <c r="X37" s="198"/>
      <c r="Y37" s="186"/>
      <c r="Z37" s="1241"/>
      <c r="AA37" s="169"/>
      <c r="AB37" s="1242"/>
      <c r="AC37" s="169"/>
      <c r="AD37" s="169"/>
    </row>
    <row r="38" spans="2:30" ht="13.5" customHeight="1">
      <c r="B38" s="1456">
        <v>30</v>
      </c>
      <c r="C38" s="1659" t="s">
        <v>216</v>
      </c>
      <c r="D38" s="1657">
        <v>1</v>
      </c>
      <c r="E38" s="310">
        <f>'12-18л. РАСКЛАДКА завтрак-обед'!U18</f>
        <v>1.0200000000000001E-2</v>
      </c>
      <c r="F38" s="1269">
        <f>'12-18л. РАСКЛАДКА завтрак-обед'!U32</f>
        <v>1.04E-2</v>
      </c>
      <c r="G38" s="1313">
        <f>'12-18л. РАСКЛАДКА завтрак-обед'!U49</f>
        <v>2.9099999999999997E-2</v>
      </c>
      <c r="H38" s="1313">
        <f>'12-18л. РАСКЛАДКА завтрак-обед'!U82</f>
        <v>1.8000000000000002E-2</v>
      </c>
      <c r="I38" s="1314">
        <f>'12-18л. РАСКЛАДКА завтрак-обед'!U106</f>
        <v>1.04E-2</v>
      </c>
      <c r="J38" s="1255">
        <f>'12-18л. РАСКЛАДКА завтрак-обед'!U135</f>
        <v>1.0200000000000001E-2</v>
      </c>
      <c r="K38" s="1262">
        <f>'12-18л. РАСКЛАДКА завтрак-обед'!U157</f>
        <v>0.03</v>
      </c>
      <c r="L38" s="1269">
        <f>'12-18л. РАСКЛАДКА завтрак-обед'!U185</f>
        <v>8.8000000000000005E-3</v>
      </c>
      <c r="M38" s="1269">
        <f>'12-18л. РАСКЛАДКА завтрак-обед'!U245</f>
        <v>1.0699999999999999E-2</v>
      </c>
      <c r="N38" s="1282">
        <f>'12-18л. РАСКЛАДКА завтрак-обед'!U272</f>
        <v>0.01</v>
      </c>
      <c r="O38" s="1287">
        <v>1.4800000000000001E-2</v>
      </c>
      <c r="P38" s="1270" t="s">
        <v>661</v>
      </c>
      <c r="Q38" s="909"/>
      <c r="R38" s="169"/>
      <c r="S38" s="1318"/>
      <c r="T38" s="169"/>
      <c r="U38" s="169"/>
      <c r="V38" s="169"/>
      <c r="W38" s="1240"/>
      <c r="X38" s="198"/>
      <c r="Y38" s="186"/>
      <c r="Z38" s="1241"/>
      <c r="AA38" s="169"/>
      <c r="AB38" s="1242"/>
      <c r="AC38" s="169"/>
      <c r="AD38" s="169"/>
    </row>
    <row r="39" spans="2:30" ht="12.75" customHeight="1">
      <c r="B39" s="1456">
        <v>31</v>
      </c>
      <c r="C39" s="1659" t="s">
        <v>72</v>
      </c>
      <c r="D39" s="1657">
        <v>45</v>
      </c>
      <c r="E39" s="1315">
        <f>'12-18л. МЕНЮ завтрак-обед     '!E83</f>
        <v>45.143000000000001</v>
      </c>
      <c r="F39" s="1272">
        <f>'12-18л. МЕНЮ завтрак-обед     '!E107</f>
        <v>45.265000000000001</v>
      </c>
      <c r="G39" s="1272">
        <f>'12-18л. МЕНЮ завтрак-обед     '!E138</f>
        <v>54.829000000000001</v>
      </c>
      <c r="H39" s="1272">
        <f>'12-18л. МЕНЮ завтрак-обед     '!E163</f>
        <v>44.537000000000006</v>
      </c>
      <c r="I39" s="1272">
        <f>'12-18л. МЕНЮ завтрак-обед     '!E198</f>
        <v>35.774999999999991</v>
      </c>
      <c r="J39" s="1272">
        <f>'12-18л. МЕНЮ завтрак-обед     '!E223</f>
        <v>45.804299999999998</v>
      </c>
      <c r="K39" s="1272">
        <f>'12-18л. МЕНЮ завтрак-обед     '!E250</f>
        <v>61.484000000000002</v>
      </c>
      <c r="L39" s="1272">
        <f>'12-18л. МЕНЮ завтрак-обед     '!E273</f>
        <v>45.908999999999992</v>
      </c>
      <c r="M39" s="1272">
        <f>'12-18л. МЕНЮ завтрак-обед     '!E304</f>
        <v>34.465000000000003</v>
      </c>
      <c r="N39" s="1312">
        <f>'12-18л. МЕНЮ завтрак-обед     '!E329</f>
        <v>36.786999999999999</v>
      </c>
      <c r="O39" s="1290">
        <v>54</v>
      </c>
      <c r="P39" s="1256">
        <v>100</v>
      </c>
      <c r="Q39" s="909"/>
      <c r="R39" s="169"/>
      <c r="S39" s="1318"/>
      <c r="T39" s="169"/>
      <c r="U39" s="169"/>
      <c r="V39" s="169"/>
      <c r="W39" s="1240"/>
      <c r="X39" s="198"/>
      <c r="Y39" s="186"/>
      <c r="Z39" s="1241"/>
      <c r="AA39" s="169"/>
      <c r="AB39" s="1242"/>
      <c r="AC39" s="169"/>
      <c r="AD39" s="169"/>
    </row>
    <row r="40" spans="2:30" ht="12" customHeight="1">
      <c r="B40" s="1456">
        <v>32</v>
      </c>
      <c r="C40" s="1659" t="s">
        <v>73</v>
      </c>
      <c r="D40" s="1657">
        <v>46</v>
      </c>
      <c r="E40" s="1315">
        <f>'12-18л. МЕНЮ завтрак-обед     '!F83</f>
        <v>50.284800000000004</v>
      </c>
      <c r="F40" s="1272">
        <f>'12-18л. МЕНЮ завтрак-обед     '!F107</f>
        <v>45.980000000000004</v>
      </c>
      <c r="G40" s="1272">
        <f>'12-18л. МЕНЮ завтрак-обед     '!F138</f>
        <v>60.679000000000002</v>
      </c>
      <c r="H40" s="1272">
        <f>'12-18л. МЕНЮ завтрак-обед     '!F163</f>
        <v>50.059599999999996</v>
      </c>
      <c r="I40" s="1272">
        <f>'12-18л. МЕНЮ завтрак-обед     '!F198</f>
        <v>30.171999999999997</v>
      </c>
      <c r="J40" s="1272">
        <f>'12-18л. МЕНЮ завтрак-обед     '!F223</f>
        <v>53.707999999999991</v>
      </c>
      <c r="K40" s="1272">
        <f>'12-18л. МЕНЮ завтрак-обед     '!F250</f>
        <v>55.223699999999994</v>
      </c>
      <c r="L40" s="1272">
        <f>'12-18л. МЕНЮ завтрак-обед     '!F273</f>
        <v>38.388000000000005</v>
      </c>
      <c r="M40" s="1272">
        <f>'12-18л. МЕНЮ завтрак-обед     '!F304</f>
        <v>38.026000000000003</v>
      </c>
      <c r="N40" s="1312">
        <f>'12-18л. МЕНЮ завтрак-обед     '!F329</f>
        <v>37.477000000000004</v>
      </c>
      <c r="O40" s="1290">
        <v>55.2</v>
      </c>
      <c r="P40" s="1256">
        <v>100</v>
      </c>
      <c r="Q40" s="909"/>
      <c r="R40" s="169"/>
      <c r="S40" s="1318"/>
      <c r="T40" s="169"/>
      <c r="U40" s="169"/>
      <c r="V40" s="169"/>
      <c r="W40" s="1240"/>
      <c r="X40" s="198"/>
      <c r="Y40" s="186"/>
      <c r="Z40" s="1241"/>
      <c r="AA40" s="169"/>
      <c r="AB40" s="1242"/>
      <c r="AC40" s="169"/>
      <c r="AD40" s="169"/>
    </row>
    <row r="41" spans="2:30" ht="12" customHeight="1">
      <c r="B41" s="1456">
        <v>33</v>
      </c>
      <c r="C41" s="1057" t="s">
        <v>74</v>
      </c>
      <c r="D41" s="1657">
        <v>191.5</v>
      </c>
      <c r="E41" s="1316">
        <f>'12-18л. МЕНЮ завтрак-обед     '!G83</f>
        <v>211.00799999999998</v>
      </c>
      <c r="F41" s="1272">
        <f>'12-18л. МЕНЮ завтрак-обед     '!G107</f>
        <v>198.96799999999999</v>
      </c>
      <c r="G41" s="1272">
        <f>'12-18л. МЕНЮ завтрак-обед     '!G138</f>
        <v>169.39100000000002</v>
      </c>
      <c r="H41" s="1272">
        <f>'12-18л. МЕНЮ завтрак-обед     '!G163</f>
        <v>212.19920000000002</v>
      </c>
      <c r="I41" s="1272">
        <f>'12-18л. МЕНЮ завтрак-обед     '!G198</f>
        <v>192.49080000000001</v>
      </c>
      <c r="J41" s="1272">
        <f>'12-18л. МЕНЮ завтрак-обед     '!G223</f>
        <v>193.815</v>
      </c>
      <c r="K41" s="1272">
        <f>'12-18л. МЕНЮ завтрак-обед     '!G250</f>
        <v>185.84399999999999</v>
      </c>
      <c r="L41" s="1272">
        <f>'12-18л. МЕНЮ завтрак-обед     '!G273</f>
        <v>162.62299999999999</v>
      </c>
      <c r="M41" s="1272">
        <f>'12-18л. МЕНЮ завтрак-обед     '!G304</f>
        <v>183.87299999999999</v>
      </c>
      <c r="N41" s="1312">
        <f>'12-18л. МЕНЮ завтрак-обед     '!G329</f>
        <v>204.78000000000003</v>
      </c>
      <c r="O41" s="1290">
        <v>229.8</v>
      </c>
      <c r="P41" s="1256">
        <v>100</v>
      </c>
      <c r="Q41" s="909"/>
      <c r="R41" s="169"/>
      <c r="S41" s="19"/>
      <c r="T41" s="169"/>
      <c r="U41" s="169"/>
      <c r="V41" s="169"/>
      <c r="W41" s="1240"/>
      <c r="X41" s="198"/>
      <c r="Y41" s="186"/>
      <c r="Z41" s="1241"/>
      <c r="AA41" s="169"/>
      <c r="AB41" s="1242"/>
      <c r="AC41" s="169"/>
      <c r="AD41" s="169"/>
    </row>
    <row r="42" spans="2:30" ht="12.75" customHeight="1" thickBot="1">
      <c r="B42" s="1582">
        <v>34</v>
      </c>
      <c r="C42" s="1115" t="s">
        <v>75</v>
      </c>
      <c r="D42" s="1658">
        <v>1360</v>
      </c>
      <c r="E42" s="1317">
        <f>'12-18л. МЕНЮ завтрак-обед     '!H83</f>
        <v>1477.1672000000003</v>
      </c>
      <c r="F42" s="1276">
        <f>'12-18л. МЕНЮ завтрак-обед     '!H107</f>
        <v>1390.752</v>
      </c>
      <c r="G42" s="1276">
        <f>'12-18л. МЕНЮ завтрак-обед     '!H138</f>
        <v>1442.991</v>
      </c>
      <c r="H42" s="1276">
        <f>'12-18л. МЕНЮ завтрак-обед     '!H163</f>
        <v>1477.4812000000002</v>
      </c>
      <c r="I42" s="1276">
        <f>'12-18л. МЕНЮ завтрак-обед     '!H198</f>
        <v>1184.6111999999998</v>
      </c>
      <c r="J42" s="1276">
        <f>'12-18л. МЕНЮ завтрак-обед     '!H223</f>
        <v>1441.8492000000001</v>
      </c>
      <c r="K42" s="1277">
        <f>'12-18л. МЕНЮ завтрак-обед     '!H250</f>
        <v>1486.3253</v>
      </c>
      <c r="L42" s="1276">
        <f>'12-18л. МЕНЮ завтрак-обед     '!H273</f>
        <v>1179.6199999999999</v>
      </c>
      <c r="M42" s="907">
        <f>'12-18л. МЕНЮ завтрак-обед     '!H304</f>
        <v>1215.586</v>
      </c>
      <c r="N42" s="1285">
        <f>'12-18л. МЕНЮ завтрак-обед     '!H329</f>
        <v>1303.5610000000001</v>
      </c>
      <c r="O42" s="1291">
        <v>1632</v>
      </c>
      <c r="P42" s="1278">
        <v>100</v>
      </c>
      <c r="Q42" s="909"/>
      <c r="R42" s="169"/>
      <c r="S42" s="19"/>
      <c r="T42" s="169"/>
      <c r="U42" s="169"/>
      <c r="V42" s="169"/>
      <c r="W42" s="1240"/>
      <c r="X42" s="198"/>
      <c r="Y42" s="186"/>
      <c r="Z42" s="1241"/>
      <c r="AA42" s="169"/>
      <c r="AB42" s="1242"/>
      <c r="AC42" s="169"/>
      <c r="AD42" s="169"/>
    </row>
    <row r="43" spans="2:30">
      <c r="Q43" s="909"/>
      <c r="R43" s="169"/>
      <c r="S43" s="169"/>
      <c r="T43" s="169"/>
      <c r="U43" s="169"/>
      <c r="V43" s="169"/>
      <c r="W43" s="1244"/>
      <c r="X43" s="198"/>
      <c r="Y43" s="1245"/>
      <c r="Z43" s="1241"/>
      <c r="AA43" s="169"/>
      <c r="AB43" s="1242"/>
      <c r="AC43" s="169"/>
      <c r="AD43" s="169"/>
    </row>
    <row r="46" spans="2:30">
      <c r="B46" t="s">
        <v>618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</row>
    <row r="47" spans="2:30">
      <c r="B47" t="s">
        <v>619</v>
      </c>
      <c r="D47" s="571"/>
      <c r="E47" s="571"/>
      <c r="F47" s="571"/>
      <c r="G47" s="571"/>
      <c r="H47" s="571"/>
      <c r="I47" s="571"/>
      <c r="J47" s="571"/>
      <c r="K47" s="571"/>
      <c r="L47" s="571"/>
      <c r="M47" s="571"/>
      <c r="N47" s="571"/>
      <c r="O47" s="571"/>
      <c r="P47" s="571"/>
    </row>
    <row r="48" spans="2:30">
      <c r="B48" t="s">
        <v>620</v>
      </c>
      <c r="O48" s="571"/>
      <c r="P48" s="571"/>
    </row>
    <row r="49" spans="2:16"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571"/>
    </row>
    <row r="50" spans="2:16">
      <c r="B50" s="1" t="s">
        <v>621</v>
      </c>
    </row>
    <row r="51" spans="2:16">
      <c r="B51" t="s">
        <v>622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</row>
    <row r="52" spans="2:16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571"/>
    </row>
  </sheetData>
  <pageMargins left="0.118055555555556" right="0.118055555555556" top="0.15763888888888899" bottom="0.15763888888888899" header="0.51180555555555496" footer="0.51180555555555496"/>
  <pageSetup paperSize="9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E553"/>
  <sheetViews>
    <sheetView view="pageBreakPreview" topLeftCell="A196" zoomScale="60" workbookViewId="0">
      <selection activeCell="J25" sqref="J25"/>
    </sheetView>
  </sheetViews>
  <sheetFormatPr defaultRowHeight="14.4"/>
  <cols>
    <col min="1" max="1" width="2.33203125" customWidth="1"/>
    <col min="2" max="2" width="8.109375" customWidth="1"/>
    <col min="3" max="3" width="24.6640625" style="88" customWidth="1"/>
    <col min="4" max="4" width="9.33203125" customWidth="1"/>
    <col min="5" max="5" width="8.5546875" customWidth="1"/>
    <col min="6" max="6" width="9.109375" customWidth="1"/>
    <col min="7" max="7" width="22.44140625" customWidth="1"/>
    <col min="8" max="8" width="11" customWidth="1"/>
    <col min="9" max="9" width="6.109375" customWidth="1"/>
    <col min="10" max="10" width="6.33203125" customWidth="1"/>
    <col min="11" max="11" width="9.5546875" customWidth="1"/>
    <col min="12" max="12" width="6.33203125" customWidth="1"/>
    <col min="13" max="13" width="6" customWidth="1"/>
    <col min="14" max="14" width="2" customWidth="1"/>
    <col min="15" max="15" width="13.5546875" customWidth="1"/>
    <col min="16" max="16" width="7.5546875" customWidth="1"/>
    <col min="17" max="17" width="10.5546875" customWidth="1"/>
    <col min="18" max="18" width="6.88671875" customWidth="1"/>
    <col min="19" max="19" width="13.5546875" customWidth="1"/>
    <col min="20" max="20" width="7.88671875" customWidth="1"/>
    <col min="21" max="21" width="9.5546875" customWidth="1"/>
    <col min="22" max="22" width="7.33203125" customWidth="1"/>
    <col min="23" max="23" width="11" customWidth="1"/>
    <col min="24" max="24" width="7.44140625" customWidth="1"/>
    <col min="25" max="25" width="8.5546875" customWidth="1"/>
    <col min="26" max="26" width="6.88671875" customWidth="1"/>
    <col min="27" max="27" width="8.33203125" customWidth="1"/>
    <col min="28" max="28" width="6.109375" customWidth="1"/>
    <col min="29" max="29" width="8" customWidth="1"/>
    <col min="30" max="30" width="6.33203125" customWidth="1"/>
    <col min="32" max="32" width="8.6640625" customWidth="1"/>
  </cols>
  <sheetData>
    <row r="1" spans="2:50" ht="12" customHeight="1">
      <c r="O1" s="169"/>
      <c r="P1" s="169"/>
      <c r="Q1" s="169"/>
      <c r="R1" s="169"/>
      <c r="S1" s="169"/>
      <c r="T1" s="169"/>
      <c r="U1" s="258"/>
      <c r="V1" s="258"/>
      <c r="W1" s="167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</row>
    <row r="2" spans="2:50" ht="14.25" customHeight="1">
      <c r="C2" s="294" t="s">
        <v>419</v>
      </c>
      <c r="G2" s="2"/>
      <c r="H2" s="2"/>
      <c r="I2" s="2"/>
      <c r="O2" s="966"/>
      <c r="P2" s="169"/>
      <c r="Q2" s="169"/>
      <c r="R2" s="169"/>
      <c r="S2" s="163"/>
      <c r="T2" s="163"/>
      <c r="U2" s="163"/>
      <c r="V2" s="163"/>
      <c r="W2" s="169"/>
      <c r="X2" s="336"/>
      <c r="Y2" s="611"/>
      <c r="Z2" s="336"/>
      <c r="AA2" s="611"/>
      <c r="AB2" s="169"/>
      <c r="AC2" s="167"/>
      <c r="AD2" s="331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</row>
    <row r="3" spans="2:50">
      <c r="B3" s="1025">
        <v>0.5</v>
      </c>
      <c r="C3" s="641" t="s">
        <v>252</v>
      </c>
      <c r="H3" t="s">
        <v>286</v>
      </c>
      <c r="O3" s="339"/>
      <c r="P3" s="339"/>
      <c r="Q3" s="169"/>
      <c r="R3" s="355"/>
      <c r="S3" s="169"/>
      <c r="T3" s="169"/>
      <c r="U3" s="155"/>
      <c r="V3" s="169"/>
      <c r="W3" s="163"/>
      <c r="X3" s="177"/>
      <c r="Y3" s="229"/>
      <c r="Z3" s="967"/>
      <c r="AA3" s="968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</row>
    <row r="4" spans="2:50" ht="13.5" customHeight="1" thickBot="1">
      <c r="B4" s="35"/>
      <c r="C4" s="2"/>
      <c r="D4" s="92"/>
      <c r="E4" s="1018" t="s">
        <v>254</v>
      </c>
      <c r="F4" s="210"/>
      <c r="O4" s="174"/>
      <c r="P4" s="169"/>
      <c r="Q4" s="198"/>
      <c r="R4" s="169"/>
      <c r="S4" s="198"/>
      <c r="T4" s="169"/>
      <c r="U4" s="167"/>
      <c r="V4" s="169"/>
      <c r="W4" s="163"/>
      <c r="X4" s="186"/>
      <c r="Y4" s="969"/>
      <c r="Z4" s="298"/>
      <c r="AA4" s="968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</row>
    <row r="5" spans="2:50" ht="13.5" customHeight="1">
      <c r="B5" s="31" t="s">
        <v>2</v>
      </c>
      <c r="C5" s="95" t="s">
        <v>3</v>
      </c>
      <c r="D5" s="451" t="s">
        <v>4</v>
      </c>
      <c r="E5" s="998"/>
      <c r="I5" s="11"/>
      <c r="M5" s="11"/>
      <c r="N5" s="11"/>
      <c r="O5" s="174"/>
      <c r="P5" s="169"/>
      <c r="Q5" s="198"/>
      <c r="R5" s="970"/>
      <c r="S5" s="198"/>
      <c r="T5" s="169"/>
      <c r="U5" s="167"/>
      <c r="V5" s="169"/>
      <c r="W5" s="163"/>
      <c r="X5" s="186"/>
      <c r="Y5" s="969"/>
      <c r="Z5" s="298"/>
      <c r="AA5" s="968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</row>
    <row r="6" spans="2:50" ht="13.5" customHeight="1" thickBot="1">
      <c r="B6" s="34" t="s">
        <v>5</v>
      </c>
      <c r="D6" s="452" t="s">
        <v>80</v>
      </c>
      <c r="E6" s="11"/>
      <c r="F6" t="s">
        <v>221</v>
      </c>
      <c r="G6" s="923"/>
      <c r="H6" s="242"/>
      <c r="I6" s="11"/>
      <c r="M6" s="186"/>
      <c r="N6" s="11"/>
      <c r="O6" s="357"/>
      <c r="P6" s="170"/>
      <c r="Q6" s="198"/>
      <c r="R6" s="221"/>
      <c r="S6" s="198"/>
      <c r="T6" s="169"/>
      <c r="U6" s="167"/>
      <c r="V6" s="169"/>
      <c r="W6" s="163"/>
      <c r="X6" s="186"/>
      <c r="Y6" s="969"/>
      <c r="Z6" s="298"/>
      <c r="AA6" s="968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69"/>
      <c r="AS6" s="169"/>
      <c r="AT6" s="169"/>
      <c r="AU6" s="169"/>
      <c r="AV6" s="169"/>
      <c r="AW6" s="169"/>
      <c r="AX6" s="169"/>
    </row>
    <row r="7" spans="2:50" ht="16.2" thickBot="1">
      <c r="B7" s="1483" t="s">
        <v>220</v>
      </c>
      <c r="C7" s="1484"/>
      <c r="D7" s="1485"/>
      <c r="E7" s="999"/>
      <c r="F7" s="31" t="s">
        <v>2</v>
      </c>
      <c r="G7" s="789" t="s">
        <v>3</v>
      </c>
      <c r="H7" s="451" t="s">
        <v>4</v>
      </c>
      <c r="I7" s="169"/>
      <c r="M7" s="223"/>
      <c r="N7" s="11"/>
      <c r="O7" s="357"/>
      <c r="P7" s="363"/>
      <c r="Q7" s="198"/>
      <c r="R7" s="169"/>
      <c r="S7" s="198"/>
      <c r="T7" s="169"/>
      <c r="U7" s="163"/>
      <c r="V7" s="169"/>
      <c r="W7" s="163"/>
      <c r="X7" s="186"/>
      <c r="Y7" s="969"/>
      <c r="Z7" s="298"/>
      <c r="AA7" s="968"/>
      <c r="AB7" s="169"/>
      <c r="AC7" s="169"/>
      <c r="AD7" s="169"/>
      <c r="AE7" s="169"/>
      <c r="AF7" s="169"/>
      <c r="AG7" s="169"/>
      <c r="AH7" s="169"/>
      <c r="AI7" s="169"/>
      <c r="AJ7" s="169"/>
      <c r="AK7" s="169"/>
      <c r="AL7" s="169"/>
      <c r="AM7" s="169"/>
      <c r="AN7" s="169"/>
      <c r="AO7" s="169"/>
      <c r="AP7" s="169"/>
      <c r="AQ7" s="169"/>
      <c r="AR7" s="169"/>
      <c r="AS7" s="169"/>
      <c r="AT7" s="169"/>
      <c r="AU7" s="169"/>
      <c r="AV7" s="169"/>
      <c r="AW7" s="169"/>
      <c r="AX7" s="169"/>
    </row>
    <row r="8" spans="2:50" ht="15" thickBot="1">
      <c r="B8" s="73"/>
      <c r="C8" s="286" t="s">
        <v>346</v>
      </c>
      <c r="D8" s="84"/>
      <c r="E8" s="764"/>
      <c r="F8" s="501" t="s">
        <v>5</v>
      </c>
      <c r="G8" s="169"/>
      <c r="H8" s="582" t="s">
        <v>80</v>
      </c>
      <c r="I8" s="99"/>
      <c r="M8" s="234"/>
      <c r="N8" s="11"/>
      <c r="O8" s="174"/>
      <c r="P8" s="170"/>
      <c r="Q8" s="198"/>
      <c r="R8" s="169"/>
      <c r="S8" s="198"/>
      <c r="T8" s="169"/>
      <c r="U8" s="163"/>
      <c r="V8" s="169"/>
      <c r="W8" s="163"/>
      <c r="X8" s="186"/>
      <c r="Y8" s="969"/>
      <c r="Z8" s="298"/>
      <c r="AA8" s="968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69"/>
      <c r="AO8" s="169"/>
      <c r="AP8" s="169"/>
      <c r="AQ8" s="169"/>
      <c r="AR8" s="169"/>
      <c r="AS8" s="169"/>
      <c r="AT8" s="169"/>
      <c r="AU8" s="169"/>
      <c r="AV8" s="169"/>
      <c r="AW8" s="169"/>
      <c r="AX8" s="169"/>
    </row>
    <row r="9" spans="2:50" ht="15.75" customHeight="1" thickBot="1">
      <c r="B9" s="710" t="s">
        <v>411</v>
      </c>
      <c r="C9" s="409" t="s">
        <v>687</v>
      </c>
      <c r="D9" s="488" t="s">
        <v>324</v>
      </c>
      <c r="E9" s="57"/>
      <c r="F9" s="1483" t="s">
        <v>221</v>
      </c>
      <c r="G9" s="190"/>
      <c r="H9" s="508"/>
      <c r="I9" s="168"/>
      <c r="J9" s="1881"/>
      <c r="K9" s="198"/>
      <c r="L9" s="15"/>
      <c r="M9" s="223"/>
      <c r="N9" s="11"/>
      <c r="O9" s="357"/>
      <c r="P9" s="170"/>
      <c r="Q9" s="163"/>
      <c r="R9" s="169"/>
      <c r="S9" s="198"/>
      <c r="T9" s="169"/>
      <c r="U9" s="163"/>
      <c r="V9" s="360"/>
      <c r="W9" s="170"/>
      <c r="X9" s="186"/>
      <c r="Y9" s="969"/>
      <c r="Z9" s="298"/>
      <c r="AA9" s="968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  <c r="AO9" s="169"/>
      <c r="AP9" s="169"/>
      <c r="AQ9" s="169"/>
      <c r="AR9" s="169"/>
      <c r="AS9" s="169"/>
      <c r="AT9" s="169"/>
      <c r="AU9" s="169"/>
      <c r="AV9" s="169"/>
      <c r="AW9" s="169"/>
      <c r="AX9" s="169"/>
    </row>
    <row r="10" spans="2:50">
      <c r="B10" s="504" t="s">
        <v>189</v>
      </c>
      <c r="C10" s="409" t="s">
        <v>188</v>
      </c>
      <c r="D10" s="488">
        <v>200</v>
      </c>
      <c r="E10" s="7"/>
      <c r="F10" s="70"/>
      <c r="G10" s="921" t="s">
        <v>346</v>
      </c>
      <c r="H10" s="214"/>
      <c r="I10" s="162"/>
      <c r="J10" s="11"/>
      <c r="K10" s="11"/>
      <c r="L10" s="11"/>
      <c r="M10" s="735"/>
      <c r="N10" s="11"/>
      <c r="O10" s="357"/>
      <c r="P10" s="170"/>
      <c r="Q10" s="198"/>
      <c r="R10" s="971"/>
      <c r="S10" s="198"/>
      <c r="T10" s="360"/>
      <c r="U10" s="163"/>
      <c r="V10" s="169"/>
      <c r="W10" s="163"/>
      <c r="X10" s="186"/>
      <c r="Y10" s="969"/>
      <c r="Z10" s="298"/>
      <c r="AA10" s="968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</row>
    <row r="11" spans="2:50" ht="15.6">
      <c r="B11" s="514" t="s">
        <v>233</v>
      </c>
      <c r="C11" s="740" t="s">
        <v>231</v>
      </c>
      <c r="D11" s="495">
        <v>50</v>
      </c>
      <c r="E11" s="7"/>
      <c r="F11" s="710" t="s">
        <v>368</v>
      </c>
      <c r="G11" s="807" t="s">
        <v>369</v>
      </c>
      <c r="H11" s="738" t="s">
        <v>324</v>
      </c>
      <c r="I11" s="162"/>
      <c r="J11" s="11"/>
      <c r="K11" s="11"/>
      <c r="L11" s="11"/>
      <c r="M11" s="206"/>
      <c r="N11" s="11"/>
      <c r="O11" s="357"/>
      <c r="P11" s="170"/>
      <c r="Q11" s="198"/>
      <c r="R11" s="169"/>
      <c r="S11" s="198"/>
      <c r="T11" s="169"/>
      <c r="U11" s="163"/>
      <c r="V11" s="169"/>
      <c r="W11" s="163"/>
      <c r="X11" s="313"/>
      <c r="Y11" s="972"/>
      <c r="Z11" s="973"/>
      <c r="AA11" s="968"/>
      <c r="AB11" s="169"/>
      <c r="AC11" s="169"/>
      <c r="AD11" s="169"/>
      <c r="AE11" s="169"/>
      <c r="AF11" s="169"/>
      <c r="AG11" s="169"/>
      <c r="AH11" s="225"/>
      <c r="AI11" s="169"/>
      <c r="AJ11" s="169"/>
      <c r="AK11" s="169"/>
      <c r="AL11" s="169"/>
      <c r="AM11" s="169"/>
      <c r="AN11" s="169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</row>
    <row r="12" spans="2:50" ht="15.6">
      <c r="B12" s="424" t="s">
        <v>10</v>
      </c>
      <c r="C12" s="409" t="s">
        <v>11</v>
      </c>
      <c r="D12" s="488">
        <v>30</v>
      </c>
      <c r="E12" s="57"/>
      <c r="F12" s="420" t="s">
        <v>22</v>
      </c>
      <c r="G12" s="668" t="s">
        <v>237</v>
      </c>
      <c r="H12" s="845">
        <v>200</v>
      </c>
      <c r="I12" s="162"/>
      <c r="J12" s="11"/>
      <c r="K12" s="11"/>
      <c r="L12" s="11"/>
      <c r="M12" s="225"/>
      <c r="N12" s="11"/>
      <c r="O12" s="357"/>
      <c r="P12" s="170"/>
      <c r="Q12" s="350"/>
      <c r="R12" s="169"/>
      <c r="S12" s="198"/>
      <c r="T12" s="169"/>
      <c r="U12" s="163"/>
      <c r="V12" s="169"/>
      <c r="W12" s="163"/>
      <c r="X12" s="313"/>
      <c r="Y12" s="972"/>
      <c r="Z12" s="298"/>
      <c r="AA12" s="968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</row>
    <row r="13" spans="2:50" ht="16.2" thickBot="1">
      <c r="B13" s="424" t="s">
        <v>10</v>
      </c>
      <c r="C13" s="409" t="s">
        <v>15</v>
      </c>
      <c r="D13" s="488">
        <v>20</v>
      </c>
      <c r="E13" s="57"/>
      <c r="F13" s="514" t="s">
        <v>233</v>
      </c>
      <c r="G13" s="740" t="s">
        <v>231</v>
      </c>
      <c r="H13" s="495">
        <v>50</v>
      </c>
      <c r="I13" s="11"/>
      <c r="J13" s="11"/>
      <c r="K13" s="11"/>
      <c r="L13" s="11"/>
      <c r="M13" s="232"/>
      <c r="N13" s="11"/>
      <c r="O13" s="357"/>
      <c r="P13" s="170"/>
      <c r="Q13" s="163"/>
      <c r="R13" s="169"/>
      <c r="S13" s="198"/>
      <c r="T13" s="169"/>
      <c r="U13" s="163"/>
      <c r="V13" s="169"/>
      <c r="W13" s="170"/>
      <c r="X13" s="313"/>
      <c r="Y13" s="972"/>
      <c r="Z13" s="298"/>
      <c r="AA13" s="968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</row>
    <row r="14" spans="2:50" ht="15.6">
      <c r="B14" s="760"/>
      <c r="C14" s="750" t="s">
        <v>234</v>
      </c>
      <c r="D14" s="64"/>
      <c r="E14" s="7"/>
      <c r="F14" s="424" t="s">
        <v>10</v>
      </c>
      <c r="G14" s="409" t="s">
        <v>11</v>
      </c>
      <c r="H14" s="488">
        <v>30</v>
      </c>
      <c r="I14" s="11"/>
      <c r="J14" s="11"/>
      <c r="K14" s="11"/>
      <c r="L14" s="11"/>
      <c r="M14" s="769"/>
      <c r="N14" s="11"/>
      <c r="O14" s="357"/>
      <c r="P14" s="163"/>
      <c r="Q14" s="347"/>
      <c r="R14" s="169"/>
      <c r="S14" s="198"/>
      <c r="T14" s="169"/>
      <c r="U14" s="163"/>
      <c r="V14" s="169"/>
      <c r="W14" s="163"/>
      <c r="X14" s="313"/>
      <c r="Y14" s="972"/>
      <c r="Z14" s="298"/>
      <c r="AA14" s="968"/>
      <c r="AB14" s="169"/>
      <c r="AC14" s="169"/>
      <c r="AD14" s="169"/>
      <c r="AE14" s="169"/>
      <c r="AF14" s="169"/>
      <c r="AG14" s="169"/>
      <c r="AH14" s="169"/>
      <c r="AI14" s="169"/>
      <c r="AJ14" s="198"/>
      <c r="AK14" s="180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</row>
    <row r="15" spans="2:50" ht="16.2" thickBot="1">
      <c r="B15" s="1754" t="s">
        <v>193</v>
      </c>
      <c r="C15" s="1113" t="s">
        <v>686</v>
      </c>
      <c r="D15" s="1755">
        <v>200</v>
      </c>
      <c r="E15" s="768"/>
      <c r="F15" s="424" t="s">
        <v>10</v>
      </c>
      <c r="G15" s="409" t="s">
        <v>15</v>
      </c>
      <c r="H15" s="488">
        <v>20</v>
      </c>
      <c r="I15" s="11"/>
      <c r="J15" s="11"/>
      <c r="K15" s="11"/>
      <c r="L15" s="11"/>
      <c r="M15" s="769"/>
      <c r="N15" s="11"/>
      <c r="O15" s="357"/>
      <c r="P15" s="361"/>
      <c r="Q15" s="198"/>
      <c r="R15" s="169"/>
      <c r="S15" s="198"/>
      <c r="T15" s="169"/>
      <c r="U15" s="201"/>
      <c r="V15" s="169"/>
      <c r="W15" s="170"/>
      <c r="X15" s="313"/>
      <c r="Y15" s="972"/>
      <c r="Z15" s="298"/>
      <c r="AA15" s="968"/>
      <c r="AB15" s="169"/>
      <c r="AC15" s="169"/>
      <c r="AD15" s="169"/>
      <c r="AE15" s="313"/>
      <c r="AF15" s="169"/>
      <c r="AG15" s="169"/>
      <c r="AH15" s="169"/>
      <c r="AI15" s="169"/>
      <c r="AJ15" s="198"/>
      <c r="AK15" s="180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</row>
    <row r="16" spans="2:50" ht="15" customHeight="1">
      <c r="B16" s="1756"/>
      <c r="C16" s="1410" t="s">
        <v>685</v>
      </c>
      <c r="D16" s="1757"/>
      <c r="E16" s="121"/>
      <c r="F16" s="760"/>
      <c r="G16" s="750" t="s">
        <v>234</v>
      </c>
      <c r="H16" s="1882"/>
      <c r="I16" s="99"/>
      <c r="J16" s="11"/>
      <c r="K16" s="11"/>
      <c r="L16" s="11"/>
      <c r="M16" s="935"/>
      <c r="N16" s="11"/>
      <c r="O16" s="357"/>
      <c r="P16" s="361"/>
      <c r="Q16" s="198"/>
      <c r="R16" s="169"/>
      <c r="S16" s="198"/>
      <c r="T16" s="169"/>
      <c r="U16" s="169"/>
      <c r="V16" s="169"/>
      <c r="W16" s="163"/>
      <c r="X16" s="313"/>
      <c r="Y16" s="972"/>
      <c r="Z16" s="298"/>
      <c r="AA16" s="968"/>
      <c r="AB16" s="169"/>
      <c r="AC16" s="169"/>
      <c r="AD16" s="169"/>
      <c r="AE16" s="169"/>
      <c r="AF16" s="169"/>
      <c r="AG16" s="169"/>
      <c r="AH16" s="169"/>
      <c r="AI16" s="169"/>
      <c r="AJ16" s="198"/>
      <c r="AK16" s="184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</row>
    <row r="17" spans="2:50" ht="14.25" customHeight="1">
      <c r="B17" s="773" t="s">
        <v>264</v>
      </c>
      <c r="C17" s="1508" t="s">
        <v>523</v>
      </c>
      <c r="D17" s="581" t="s">
        <v>718</v>
      </c>
      <c r="E17" s="7"/>
      <c r="F17" s="422" t="s">
        <v>197</v>
      </c>
      <c r="G17" s="409" t="s">
        <v>201</v>
      </c>
      <c r="H17" s="822">
        <v>200</v>
      </c>
      <c r="I17" s="162"/>
      <c r="J17" s="11"/>
      <c r="K17" s="11"/>
      <c r="L17" s="11"/>
      <c r="M17" s="225"/>
      <c r="N17" s="11"/>
      <c r="O17" s="357"/>
      <c r="P17" s="163"/>
      <c r="Q17" s="198"/>
      <c r="R17" s="169"/>
      <c r="S17" s="198"/>
      <c r="T17" s="169"/>
      <c r="U17" s="169"/>
      <c r="V17" s="169"/>
      <c r="W17" s="167"/>
      <c r="X17" s="313"/>
      <c r="Y17" s="972"/>
      <c r="Z17" s="298"/>
      <c r="AA17" s="968"/>
      <c r="AB17" s="169"/>
      <c r="AC17" s="169"/>
      <c r="AD17" s="169"/>
      <c r="AE17" s="169"/>
      <c r="AF17" s="169"/>
      <c r="AG17" s="169"/>
      <c r="AH17" s="169"/>
      <c r="AI17" s="169"/>
      <c r="AJ17" s="198"/>
      <c r="AK17" s="187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</row>
    <row r="18" spans="2:50" ht="15.6">
      <c r="B18" s="420" t="s">
        <v>265</v>
      </c>
      <c r="C18" s="947" t="s">
        <v>524</v>
      </c>
      <c r="D18" s="690"/>
      <c r="E18" s="163"/>
      <c r="F18" s="424" t="s">
        <v>290</v>
      </c>
      <c r="G18" s="409" t="s">
        <v>291</v>
      </c>
      <c r="H18" s="488" t="s">
        <v>564</v>
      </c>
      <c r="I18" s="162"/>
      <c r="J18" s="11"/>
      <c r="K18" s="11"/>
      <c r="L18" s="11"/>
      <c r="M18" s="11"/>
      <c r="N18" s="11"/>
      <c r="O18" s="974"/>
      <c r="P18" s="167"/>
      <c r="Q18" s="198"/>
      <c r="R18" s="169"/>
      <c r="S18" s="198"/>
      <c r="T18" s="169"/>
      <c r="U18" s="169"/>
      <c r="V18" s="169"/>
      <c r="W18" s="167"/>
      <c r="X18" s="313"/>
      <c r="Y18" s="972"/>
      <c r="Z18" s="298"/>
      <c r="AA18" s="968"/>
      <c r="AB18" s="169"/>
      <c r="AC18" s="169"/>
      <c r="AD18" s="169"/>
      <c r="AE18" s="169"/>
      <c r="AF18" s="169"/>
      <c r="AG18" s="169"/>
      <c r="AH18" s="169"/>
      <c r="AI18" s="169"/>
      <c r="AJ18" s="198"/>
      <c r="AK18" s="180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</row>
    <row r="19" spans="2:50" ht="15.6">
      <c r="B19" s="422" t="s">
        <v>266</v>
      </c>
      <c r="C19" s="441" t="s">
        <v>267</v>
      </c>
      <c r="D19" s="495" t="s">
        <v>548</v>
      </c>
      <c r="E19" s="163"/>
      <c r="F19" s="424" t="s">
        <v>293</v>
      </c>
      <c r="G19" s="409" t="s">
        <v>288</v>
      </c>
      <c r="H19" s="488">
        <v>200</v>
      </c>
      <c r="I19" s="162"/>
      <c r="J19" s="11"/>
      <c r="K19" s="11"/>
      <c r="L19" s="11"/>
      <c r="M19" s="11"/>
      <c r="N19" s="11"/>
      <c r="O19" s="198"/>
      <c r="P19" s="163"/>
      <c r="Q19" s="169"/>
      <c r="R19" s="169"/>
      <c r="S19" s="198"/>
      <c r="T19" s="167"/>
      <c r="U19" s="169"/>
      <c r="V19" s="169"/>
      <c r="W19" s="167"/>
      <c r="X19" s="313"/>
      <c r="Y19" s="972"/>
      <c r="Z19" s="298"/>
      <c r="AA19" s="968"/>
      <c r="AB19" s="169"/>
      <c r="AC19" s="169"/>
      <c r="AD19" s="169"/>
      <c r="AE19" s="169"/>
      <c r="AF19" s="169"/>
      <c r="AG19" s="169"/>
      <c r="AH19" s="169"/>
      <c r="AI19" s="169"/>
      <c r="AJ19" s="198"/>
      <c r="AK19" s="169"/>
      <c r="AL19" s="169"/>
      <c r="AM19" s="169"/>
      <c r="AN19" s="169"/>
      <c r="AO19" s="169"/>
      <c r="AP19" s="169"/>
      <c r="AQ19" s="169"/>
      <c r="AR19" s="169"/>
      <c r="AS19" s="169"/>
      <c r="AT19" s="169"/>
      <c r="AU19" s="169"/>
      <c r="AV19" s="169"/>
      <c r="AW19" s="169"/>
      <c r="AX19" s="169"/>
    </row>
    <row r="20" spans="2:50" ht="15.6">
      <c r="B20" s="424" t="s">
        <v>9</v>
      </c>
      <c r="C20" s="409" t="s">
        <v>229</v>
      </c>
      <c r="D20" s="488">
        <v>200</v>
      </c>
      <c r="E20" s="163"/>
      <c r="F20" s="424" t="s">
        <v>10</v>
      </c>
      <c r="G20" s="409" t="s">
        <v>11</v>
      </c>
      <c r="H20" s="495">
        <v>40</v>
      </c>
      <c r="I20" s="162"/>
      <c r="J20" s="11"/>
      <c r="K20" s="11"/>
      <c r="L20" s="11"/>
      <c r="M20" s="11"/>
      <c r="N20" s="11"/>
      <c r="O20" s="198"/>
      <c r="P20" s="975"/>
      <c r="Q20" s="169"/>
      <c r="R20" s="169"/>
      <c r="S20" s="163"/>
      <c r="T20" s="163"/>
      <c r="U20" s="169"/>
      <c r="V20" s="169"/>
      <c r="W20" s="167"/>
      <c r="X20" s="313"/>
      <c r="Y20" s="972"/>
      <c r="Z20" s="298"/>
      <c r="AA20" s="968"/>
      <c r="AB20" s="169"/>
      <c r="AC20" s="169"/>
      <c r="AD20" s="169"/>
      <c r="AE20" s="169"/>
      <c r="AF20" s="169"/>
      <c r="AG20" s="169"/>
      <c r="AH20" s="169"/>
      <c r="AI20" s="169"/>
      <c r="AJ20" s="198"/>
      <c r="AK20" s="180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</row>
    <row r="21" spans="2:50" ht="15.6">
      <c r="B21" s="424" t="s">
        <v>10</v>
      </c>
      <c r="C21" s="409" t="s">
        <v>11</v>
      </c>
      <c r="D21" s="488">
        <v>30</v>
      </c>
      <c r="E21" s="163"/>
      <c r="F21" s="424" t="s">
        <v>10</v>
      </c>
      <c r="G21" s="409" t="s">
        <v>15</v>
      </c>
      <c r="H21" s="488">
        <v>20</v>
      </c>
      <c r="I21" s="162"/>
      <c r="J21" s="11"/>
      <c r="K21" s="11"/>
      <c r="L21" s="11"/>
      <c r="M21" s="766"/>
      <c r="N21" s="11"/>
      <c r="O21" s="169"/>
      <c r="P21" s="169"/>
      <c r="Q21" s="169"/>
      <c r="R21" s="169"/>
      <c r="S21" s="163"/>
      <c r="T21" s="169"/>
      <c r="U21" s="169"/>
      <c r="V21" s="169"/>
      <c r="W21" s="167"/>
      <c r="X21" s="313"/>
      <c r="Y21" s="972"/>
      <c r="Z21" s="298"/>
      <c r="AA21" s="968"/>
      <c r="AB21" s="169"/>
      <c r="AC21" s="169"/>
      <c r="AD21" s="169"/>
      <c r="AE21" s="313"/>
      <c r="AF21" s="313"/>
      <c r="AG21" s="186"/>
      <c r="AH21" s="169"/>
      <c r="AI21" s="169"/>
      <c r="AJ21" s="169"/>
      <c r="AK21" s="169"/>
      <c r="AL21" s="169"/>
      <c r="AM21" s="169"/>
      <c r="AN21" s="169"/>
      <c r="AO21" s="169"/>
      <c r="AP21" s="169"/>
      <c r="AQ21" s="169"/>
      <c r="AR21" s="169"/>
      <c r="AS21" s="169"/>
      <c r="AT21" s="169"/>
      <c r="AU21" s="169"/>
      <c r="AV21" s="169"/>
      <c r="AW21" s="169"/>
      <c r="AX21" s="169"/>
    </row>
    <row r="22" spans="2:50" ht="16.2" thickBot="1">
      <c r="B22" s="830" t="s">
        <v>10</v>
      </c>
      <c r="C22" s="323" t="s">
        <v>15</v>
      </c>
      <c r="D22" s="831">
        <v>20</v>
      </c>
      <c r="E22" s="163"/>
      <c r="F22" s="1023" t="s">
        <v>13</v>
      </c>
      <c r="G22" s="323" t="s">
        <v>565</v>
      </c>
      <c r="H22" s="831">
        <v>100</v>
      </c>
      <c r="I22" s="11"/>
      <c r="J22" s="11"/>
      <c r="K22" s="11"/>
      <c r="L22" s="11"/>
      <c r="M22" s="766"/>
      <c r="N22" s="11"/>
      <c r="O22" s="169"/>
      <c r="P22" s="229"/>
      <c r="Q22" s="22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169"/>
      <c r="AC22" s="169"/>
      <c r="AD22" s="169"/>
      <c r="AE22" s="313"/>
      <c r="AF22" s="313"/>
      <c r="AG22" s="186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</row>
    <row r="23" spans="2:50" ht="16.2" thickBot="1">
      <c r="B23" s="146"/>
      <c r="C23" s="179"/>
      <c r="D23" s="11"/>
      <c r="E23" s="163"/>
      <c r="F23" s="40"/>
      <c r="G23" s="163"/>
      <c r="H23" s="16"/>
      <c r="I23" s="718"/>
      <c r="J23" s="11"/>
      <c r="K23" s="11"/>
      <c r="L23" s="11"/>
      <c r="M23" s="206"/>
      <c r="N23" s="11"/>
      <c r="O23" s="169"/>
      <c r="P23" s="206"/>
      <c r="Q23" s="206"/>
      <c r="R23" s="169"/>
      <c r="S23" s="169"/>
      <c r="T23" s="169"/>
      <c r="U23" s="169"/>
      <c r="V23" s="169"/>
      <c r="W23" s="169"/>
      <c r="X23" s="169"/>
      <c r="Y23" s="169"/>
      <c r="Z23" s="169"/>
      <c r="AA23" s="169"/>
      <c r="AB23" s="169"/>
      <c r="AC23" s="169"/>
      <c r="AD23" s="169"/>
      <c r="AE23" s="169"/>
      <c r="AF23" s="313"/>
      <c r="AG23" s="186"/>
      <c r="AH23" s="169"/>
      <c r="AI23" s="169"/>
      <c r="AJ23" s="169"/>
      <c r="AK23" s="169"/>
      <c r="AL23" s="169"/>
      <c r="AM23" s="169"/>
      <c r="AN23" s="169"/>
      <c r="AO23" s="169"/>
      <c r="AP23" s="169"/>
      <c r="AQ23" s="169"/>
      <c r="AR23" s="169"/>
      <c r="AS23" s="169"/>
      <c r="AT23" s="169"/>
      <c r="AU23" s="169"/>
      <c r="AV23" s="169"/>
      <c r="AW23" s="169"/>
      <c r="AX23" s="169"/>
    </row>
    <row r="24" spans="2:50" ht="16.2" thickBot="1">
      <c r="B24" s="1483" t="s">
        <v>547</v>
      </c>
      <c r="C24" s="176"/>
      <c r="D24" s="1020"/>
      <c r="E24" s="25"/>
      <c r="I24" s="162"/>
      <c r="J24" s="11"/>
      <c r="K24" s="11"/>
      <c r="L24" s="11"/>
      <c r="M24" s="231"/>
      <c r="N24" s="11"/>
      <c r="O24" s="169"/>
      <c r="P24" s="206"/>
      <c r="Q24" s="225"/>
      <c r="R24" s="169"/>
      <c r="S24" s="169"/>
      <c r="T24" s="169"/>
      <c r="U24" s="169"/>
      <c r="V24" s="169"/>
      <c r="W24" s="169"/>
      <c r="X24" s="336"/>
      <c r="Y24" s="337"/>
      <c r="Z24" s="337"/>
      <c r="AA24" s="336"/>
      <c r="AB24" s="169"/>
      <c r="AC24" s="169"/>
      <c r="AD24" s="169"/>
      <c r="AE24" s="313"/>
      <c r="AF24" s="313"/>
      <c r="AG24" s="313"/>
      <c r="AH24" s="169"/>
      <c r="AI24" s="169"/>
      <c r="AJ24" s="169"/>
      <c r="AK24" s="169"/>
      <c r="AL24" s="169"/>
      <c r="AM24" s="169"/>
      <c r="AN24" s="169"/>
      <c r="AO24" s="169"/>
      <c r="AP24" s="169"/>
      <c r="AQ24" s="169"/>
      <c r="AR24" s="169"/>
      <c r="AS24" s="169"/>
      <c r="AT24" s="169"/>
      <c r="AU24" s="169"/>
      <c r="AV24" s="169"/>
      <c r="AW24" s="169"/>
      <c r="AX24" s="169"/>
    </row>
    <row r="25" spans="2:50" ht="15.6">
      <c r="B25" s="70"/>
      <c r="C25" s="921" t="s">
        <v>346</v>
      </c>
      <c r="D25" s="214"/>
      <c r="E25" s="121"/>
      <c r="F25" s="1" t="s">
        <v>223</v>
      </c>
      <c r="I25" s="99"/>
      <c r="J25" s="11"/>
      <c r="K25" s="11"/>
      <c r="L25" s="11"/>
      <c r="M25" s="231"/>
      <c r="N25" s="11"/>
      <c r="O25" s="169"/>
      <c r="P25" s="225"/>
      <c r="Q25" s="225"/>
      <c r="R25" s="169"/>
      <c r="S25" s="169"/>
      <c r="T25" s="169"/>
      <c r="U25" s="169"/>
      <c r="V25" s="169"/>
      <c r="W25" s="169"/>
      <c r="X25" s="169"/>
      <c r="Y25" s="313"/>
      <c r="Z25" s="976"/>
      <c r="AA25" s="169"/>
      <c r="AB25" s="169"/>
      <c r="AC25" s="169"/>
      <c r="AD25" s="169"/>
      <c r="AE25" s="313"/>
      <c r="AF25" s="313"/>
      <c r="AG25" s="313"/>
      <c r="AH25" s="169"/>
      <c r="AI25" s="169"/>
      <c r="AJ25" s="169"/>
      <c r="AK25" s="169"/>
      <c r="AL25" s="169"/>
      <c r="AM25" s="169"/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</row>
    <row r="26" spans="2:50" ht="16.2" thickBot="1">
      <c r="B26" s="421" t="s">
        <v>24</v>
      </c>
      <c r="C26" s="487" t="s">
        <v>353</v>
      </c>
      <c r="D26" s="524" t="s">
        <v>358</v>
      </c>
      <c r="E26" s="163"/>
      <c r="G26" s="197"/>
      <c r="I26" s="169"/>
      <c r="J26" s="11"/>
      <c r="K26" s="11"/>
      <c r="L26" s="11"/>
      <c r="M26" s="234"/>
      <c r="N26" s="11"/>
      <c r="O26" s="169"/>
      <c r="P26" s="225"/>
      <c r="Q26" s="225"/>
      <c r="R26" s="169"/>
      <c r="S26" s="169"/>
      <c r="T26" s="169"/>
      <c r="U26" s="169"/>
      <c r="V26" s="169"/>
      <c r="W26" s="169"/>
      <c r="X26" s="313"/>
      <c r="Y26" s="169"/>
      <c r="Z26" s="313"/>
      <c r="AA26" s="169"/>
      <c r="AB26" s="169"/>
      <c r="AC26" s="169"/>
      <c r="AD26" s="169"/>
      <c r="AE26" s="313"/>
      <c r="AF26" s="313"/>
      <c r="AG26" s="313"/>
      <c r="AH26" s="169"/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</row>
    <row r="27" spans="2:50" ht="16.5" customHeight="1">
      <c r="B27" s="421" t="s">
        <v>354</v>
      </c>
      <c r="C27" s="725" t="s">
        <v>355</v>
      </c>
      <c r="D27" s="726" t="s">
        <v>551</v>
      </c>
      <c r="E27" s="163"/>
      <c r="F27" s="31" t="s">
        <v>2</v>
      </c>
      <c r="G27" s="789" t="s">
        <v>3</v>
      </c>
      <c r="H27" s="451" t="s">
        <v>4</v>
      </c>
      <c r="I27" s="162"/>
      <c r="J27" s="1529"/>
      <c r="K27" s="179"/>
      <c r="L27" s="11"/>
      <c r="M27" s="231"/>
      <c r="N27" s="11"/>
      <c r="O27" s="169"/>
      <c r="P27" s="225"/>
      <c r="Q27" s="977"/>
      <c r="R27" s="169"/>
      <c r="S27" s="169"/>
      <c r="T27" s="169"/>
      <c r="U27" s="169"/>
      <c r="V27" s="169"/>
      <c r="W27" s="169"/>
      <c r="X27" s="313"/>
      <c r="Y27" s="169"/>
      <c r="Z27" s="313"/>
      <c r="AA27" s="169"/>
      <c r="AB27" s="169"/>
      <c r="AC27" s="169"/>
      <c r="AD27" s="169"/>
      <c r="AE27" s="313"/>
      <c r="AF27" s="313"/>
      <c r="AG27" s="313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</row>
    <row r="28" spans="2:50" ht="11.25" customHeight="1" thickBot="1">
      <c r="B28" s="527" t="s">
        <v>144</v>
      </c>
      <c r="C28" s="668" t="s">
        <v>263</v>
      </c>
      <c r="D28" s="528"/>
      <c r="E28" s="11"/>
      <c r="F28" s="501" t="s">
        <v>5</v>
      </c>
      <c r="G28" s="169"/>
      <c r="H28" s="582" t="s">
        <v>80</v>
      </c>
      <c r="I28" s="11"/>
      <c r="J28" s="11"/>
      <c r="K28" s="179"/>
      <c r="L28" s="11"/>
      <c r="M28" s="234"/>
      <c r="N28" s="11"/>
      <c r="O28" s="169"/>
      <c r="P28" s="977"/>
      <c r="Q28" s="977"/>
      <c r="R28" s="169"/>
      <c r="S28" s="169"/>
      <c r="T28" s="169"/>
      <c r="U28" s="169"/>
      <c r="V28" s="169"/>
      <c r="W28" s="169"/>
      <c r="X28" s="313"/>
      <c r="Y28" s="169"/>
      <c r="Z28" s="313"/>
      <c r="AA28" s="169"/>
      <c r="AB28" s="169"/>
      <c r="AC28" s="169"/>
      <c r="AD28" s="169"/>
      <c r="AE28" s="313"/>
      <c r="AF28" s="978"/>
      <c r="AG28" s="313"/>
      <c r="AH28" s="169"/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</row>
    <row r="29" spans="2:50" ht="15" customHeight="1">
      <c r="B29" s="424" t="s">
        <v>546</v>
      </c>
      <c r="C29" s="406" t="s">
        <v>545</v>
      </c>
      <c r="D29" s="822">
        <v>200</v>
      </c>
      <c r="E29" s="11"/>
      <c r="F29" s="412"/>
      <c r="G29" s="750" t="s">
        <v>346</v>
      </c>
      <c r="H29" s="386"/>
      <c r="I29" s="11"/>
      <c r="J29" s="1529"/>
      <c r="K29" s="179"/>
      <c r="L29" s="11"/>
      <c r="M29" s="231"/>
      <c r="N29" s="11"/>
      <c r="O29" s="169"/>
      <c r="P29" s="169"/>
      <c r="Q29" s="360"/>
      <c r="R29" s="169"/>
      <c r="S29" s="169"/>
      <c r="T29" s="169"/>
      <c r="U29" s="169"/>
      <c r="V29" s="169"/>
      <c r="W29" s="169"/>
      <c r="X29" s="313"/>
      <c r="Y29" s="169"/>
      <c r="Z29" s="313"/>
      <c r="AA29" s="169"/>
      <c r="AB29" s="169"/>
      <c r="AC29" s="169"/>
      <c r="AD29" s="169"/>
      <c r="AE29" s="313"/>
      <c r="AF29" s="169"/>
      <c r="AG29" s="169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</row>
    <row r="30" spans="2:50" ht="16.5" customHeight="1">
      <c r="B30" s="424" t="s">
        <v>10</v>
      </c>
      <c r="C30" s="409" t="s">
        <v>11</v>
      </c>
      <c r="D30" s="488">
        <v>30</v>
      </c>
      <c r="E30" s="11"/>
      <c r="F30" s="424" t="s">
        <v>374</v>
      </c>
      <c r="G30" s="487" t="s">
        <v>375</v>
      </c>
      <c r="H30" s="488">
        <v>200</v>
      </c>
      <c r="I30" s="11"/>
      <c r="J30" s="11"/>
      <c r="K30" s="49"/>
      <c r="L30" s="11"/>
      <c r="M30" s="11"/>
      <c r="N30" s="11"/>
      <c r="O30" s="354"/>
      <c r="P30" s="169"/>
      <c r="Q30" s="169"/>
      <c r="R30" s="169"/>
      <c r="S30" s="169"/>
      <c r="T30" s="169"/>
      <c r="U30" s="169"/>
      <c r="V30" s="169"/>
      <c r="W30" s="169"/>
      <c r="X30" s="313"/>
      <c r="Y30" s="169"/>
      <c r="Z30" s="313"/>
      <c r="AA30" s="169"/>
      <c r="AB30" s="169"/>
      <c r="AC30" s="169"/>
      <c r="AD30" s="169"/>
      <c r="AE30" s="313"/>
      <c r="AF30" s="17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</row>
    <row r="31" spans="2:50" ht="15" customHeight="1">
      <c r="B31" s="424" t="s">
        <v>10</v>
      </c>
      <c r="C31" s="409" t="s">
        <v>15</v>
      </c>
      <c r="D31" s="488">
        <v>20</v>
      </c>
      <c r="E31" s="235"/>
      <c r="F31" s="424" t="s">
        <v>19</v>
      </c>
      <c r="G31" s="406" t="s">
        <v>118</v>
      </c>
      <c r="H31" s="822">
        <v>200</v>
      </c>
      <c r="I31" s="11"/>
      <c r="J31" s="11"/>
      <c r="K31" s="49"/>
      <c r="L31" s="11"/>
      <c r="M31" s="11"/>
      <c r="N31" s="11"/>
      <c r="O31" s="339"/>
      <c r="P31" s="339"/>
      <c r="Q31" s="169"/>
      <c r="R31" s="355"/>
      <c r="S31" s="169"/>
      <c r="T31" s="169"/>
      <c r="U31" s="155"/>
      <c r="V31" s="169"/>
      <c r="W31" s="169"/>
      <c r="X31" s="169"/>
      <c r="Y31" s="169"/>
      <c r="Z31" s="169"/>
      <c r="AA31" s="169"/>
      <c r="AB31" s="169"/>
      <c r="AC31" s="169"/>
      <c r="AD31" s="169"/>
      <c r="AE31" s="365"/>
      <c r="AF31" s="169"/>
      <c r="AG31" s="484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</row>
    <row r="32" spans="2:50" ht="13.5" customHeight="1" thickBot="1">
      <c r="B32" s="490" t="s">
        <v>13</v>
      </c>
      <c r="C32" s="409" t="s">
        <v>210</v>
      </c>
      <c r="D32" s="488">
        <v>100</v>
      </c>
      <c r="E32" s="366"/>
      <c r="F32" s="514" t="s">
        <v>721</v>
      </c>
      <c r="G32" s="406" t="s">
        <v>722</v>
      </c>
      <c r="H32" s="1897">
        <v>10</v>
      </c>
      <c r="I32" s="99"/>
      <c r="J32" s="11"/>
      <c r="K32" s="49"/>
      <c r="L32" s="11"/>
      <c r="M32" s="223"/>
      <c r="N32" s="11"/>
      <c r="O32" s="174"/>
      <c r="P32" s="169"/>
      <c r="Q32" s="198"/>
      <c r="R32" s="169"/>
      <c r="S32" s="198"/>
      <c r="T32" s="169"/>
      <c r="U32" s="167"/>
      <c r="V32" s="169"/>
      <c r="W32" s="169"/>
      <c r="X32" s="336"/>
      <c r="Y32" s="611"/>
      <c r="Z32" s="336"/>
      <c r="AA32" s="611"/>
      <c r="AB32" s="169"/>
      <c r="AC32" s="167"/>
      <c r="AD32" s="331"/>
      <c r="AE32" s="266"/>
      <c r="AF32" s="336"/>
      <c r="AG32" s="337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</row>
    <row r="33" spans="1:57">
      <c r="B33" s="760"/>
      <c r="C33" s="750" t="s">
        <v>234</v>
      </c>
      <c r="D33" s="64"/>
      <c r="E33" s="167"/>
      <c r="F33" s="710" t="s">
        <v>10</v>
      </c>
      <c r="G33" s="406" t="s">
        <v>11</v>
      </c>
      <c r="H33" s="738">
        <v>30</v>
      </c>
      <c r="I33" s="365"/>
      <c r="K33" s="197"/>
      <c r="M33" s="206"/>
      <c r="N33" s="11"/>
      <c r="O33" s="174"/>
      <c r="P33" s="169"/>
      <c r="Q33" s="198"/>
      <c r="R33" s="970"/>
      <c r="S33" s="198"/>
      <c r="T33" s="169"/>
      <c r="U33" s="167"/>
      <c r="V33" s="169"/>
      <c r="W33" s="163"/>
      <c r="X33" s="603"/>
      <c r="Y33" s="206"/>
      <c r="Z33" s="973"/>
      <c r="AA33" s="979"/>
      <c r="AB33" s="169"/>
      <c r="AC33" s="169"/>
      <c r="AD33" s="169"/>
      <c r="AE33" s="169"/>
      <c r="AF33" s="169"/>
      <c r="AG33" s="169"/>
      <c r="AH33" s="169"/>
      <c r="AI33" s="169"/>
      <c r="AJ33" s="169"/>
      <c r="AK33" s="169"/>
      <c r="AL33" s="169"/>
      <c r="AM33" s="169"/>
      <c r="AN33" s="169"/>
      <c r="AO33" s="169"/>
      <c r="AP33" s="169"/>
      <c r="AQ33" s="169"/>
      <c r="AR33" s="169"/>
      <c r="AS33" s="169"/>
      <c r="AT33" s="169"/>
      <c r="AU33" s="169"/>
      <c r="AV33" s="169"/>
      <c r="AW33" s="169"/>
      <c r="AX33" s="169"/>
    </row>
    <row r="34" spans="1:57" ht="15" customHeight="1">
      <c r="B34" s="422" t="s">
        <v>527</v>
      </c>
      <c r="C34" s="409" t="s">
        <v>275</v>
      </c>
      <c r="D34" s="822">
        <v>200</v>
      </c>
      <c r="E34" s="167"/>
      <c r="F34" s="710" t="s">
        <v>10</v>
      </c>
      <c r="G34" s="406" t="s">
        <v>15</v>
      </c>
      <c r="H34" s="738">
        <v>20</v>
      </c>
      <c r="I34" s="162"/>
      <c r="J34" s="167"/>
      <c r="K34" s="168"/>
      <c r="L34" s="206"/>
      <c r="M34" s="231"/>
      <c r="N34" s="11"/>
      <c r="O34" s="357"/>
      <c r="P34" s="170"/>
      <c r="Q34" s="198"/>
      <c r="R34" s="169"/>
      <c r="S34" s="198"/>
      <c r="T34" s="169"/>
      <c r="U34" s="167"/>
      <c r="V34" s="169"/>
      <c r="W34" s="163"/>
      <c r="X34" s="980"/>
      <c r="Y34" s="977"/>
      <c r="Z34" s="298"/>
      <c r="AA34" s="968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</row>
    <row r="35" spans="1:57" ht="13.5" customHeight="1" thickBot="1">
      <c r="B35" s="504" t="s">
        <v>280</v>
      </c>
      <c r="C35" s="409" t="s">
        <v>281</v>
      </c>
      <c r="D35" s="488" t="s">
        <v>382</v>
      </c>
      <c r="E35" s="167"/>
      <c r="F35" s="1883" t="s">
        <v>13</v>
      </c>
      <c r="G35" s="487" t="s">
        <v>549</v>
      </c>
      <c r="H35" s="494">
        <v>100</v>
      </c>
      <c r="I35" s="168"/>
      <c r="J35" s="167"/>
      <c r="K35" s="168"/>
      <c r="L35" s="11"/>
      <c r="M35" s="231"/>
      <c r="N35" s="11"/>
      <c r="O35" s="357"/>
      <c r="P35" s="363"/>
      <c r="Q35" s="198"/>
      <c r="R35" s="169"/>
      <c r="S35" s="198"/>
      <c r="T35" s="169"/>
      <c r="U35" s="163"/>
      <c r="V35" s="169"/>
      <c r="W35" s="163"/>
      <c r="X35" s="517"/>
      <c r="Y35" s="225"/>
      <c r="Z35" s="298"/>
      <c r="AA35" s="968"/>
      <c r="AB35" s="169"/>
      <c r="AC35" s="169"/>
      <c r="AD35" s="169"/>
      <c r="AE35" s="169"/>
      <c r="AF35" s="169"/>
      <c r="AG35" s="169"/>
      <c r="AH35" s="169"/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</row>
    <row r="36" spans="1:57">
      <c r="B36" s="1489" t="s">
        <v>552</v>
      </c>
      <c r="C36" s="487" t="s">
        <v>190</v>
      </c>
      <c r="D36" s="494" t="s">
        <v>719</v>
      </c>
      <c r="E36" s="163"/>
      <c r="F36" s="760"/>
      <c r="G36" s="750" t="s">
        <v>234</v>
      </c>
      <c r="H36" s="64"/>
      <c r="I36" s="192"/>
      <c r="J36" s="167"/>
      <c r="K36" s="168"/>
      <c r="L36" s="11"/>
      <c r="M36" s="231"/>
      <c r="N36" s="11"/>
      <c r="O36" s="174"/>
      <c r="P36" s="170"/>
      <c r="Q36" s="198"/>
      <c r="R36" s="169"/>
      <c r="S36" s="198"/>
      <c r="T36" s="169"/>
      <c r="U36" s="163"/>
      <c r="V36" s="169"/>
      <c r="W36" s="163"/>
      <c r="X36" s="162"/>
      <c r="Y36" s="225"/>
      <c r="Z36" s="298"/>
      <c r="AA36" s="968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</row>
    <row r="37" spans="1:57">
      <c r="B37" s="280"/>
      <c r="C37" s="947" t="s">
        <v>554</v>
      </c>
      <c r="D37" s="597"/>
      <c r="E37" s="22"/>
      <c r="F37" s="1535" t="s">
        <v>198</v>
      </c>
      <c r="G37" s="924" t="s">
        <v>199</v>
      </c>
      <c r="H37" s="1884">
        <v>200</v>
      </c>
      <c r="I37" s="168"/>
      <c r="J37" s="11"/>
      <c r="K37" s="179"/>
      <c r="L37" s="11"/>
      <c r="M37" s="231"/>
      <c r="N37" s="11"/>
      <c r="O37" s="357"/>
      <c r="P37" s="170"/>
      <c r="Q37" s="163"/>
      <c r="R37" s="360"/>
      <c r="S37" s="198"/>
      <c r="T37" s="169"/>
      <c r="U37" s="163"/>
      <c r="V37" s="169"/>
      <c r="W37" s="163"/>
      <c r="X37" s="517"/>
      <c r="Y37" s="232"/>
      <c r="Z37" s="298"/>
      <c r="AA37" s="968"/>
      <c r="AB37" s="169"/>
      <c r="AC37" s="169"/>
      <c r="AD37" s="169"/>
      <c r="AE37" s="169"/>
      <c r="AF37" s="169"/>
      <c r="AG37" s="169"/>
      <c r="AH37" s="169"/>
      <c r="AI37" s="169"/>
      <c r="AJ37" s="169"/>
      <c r="AK37" s="169"/>
      <c r="AL37" s="169"/>
      <c r="AM37" s="169"/>
      <c r="AN37" s="169"/>
      <c r="AO37" s="169"/>
      <c r="AP37" s="169"/>
      <c r="AQ37" s="169"/>
      <c r="AR37" s="169"/>
      <c r="AS37" s="169"/>
      <c r="AT37" s="169"/>
      <c r="AU37" s="169"/>
      <c r="AV37" s="169"/>
      <c r="AW37" s="169"/>
      <c r="AX37" s="169"/>
    </row>
    <row r="38" spans="1:57">
      <c r="B38" s="424" t="s">
        <v>17</v>
      </c>
      <c r="C38" s="409" t="s">
        <v>499</v>
      </c>
      <c r="D38" s="495">
        <v>200</v>
      </c>
      <c r="E38" s="7"/>
      <c r="F38" s="267" t="s">
        <v>24</v>
      </c>
      <c r="G38" s="548" t="s">
        <v>139</v>
      </c>
      <c r="H38" s="278" t="s">
        <v>358</v>
      </c>
      <c r="I38" s="168"/>
      <c r="J38" s="1881"/>
      <c r="K38" s="179"/>
      <c r="L38" s="11"/>
      <c r="M38" s="11"/>
      <c r="N38" s="11"/>
      <c r="O38" s="357"/>
      <c r="P38" s="170"/>
      <c r="Q38" s="198"/>
      <c r="R38" s="169"/>
      <c r="S38" s="198"/>
      <c r="T38" s="975"/>
      <c r="U38" s="163"/>
      <c r="V38" s="169"/>
      <c r="W38" s="163"/>
      <c r="X38" s="517"/>
      <c r="Y38" s="232"/>
      <c r="Z38" s="298"/>
      <c r="AA38" s="968"/>
      <c r="AB38" s="169"/>
      <c r="AC38" s="169"/>
      <c r="AD38" s="169"/>
      <c r="AE38" s="169"/>
      <c r="AF38" s="981"/>
      <c r="AG38" s="168"/>
      <c r="AH38" s="153"/>
      <c r="AI38" s="169"/>
      <c r="AJ38" s="169"/>
      <c r="AK38" s="169"/>
      <c r="AL38" s="169"/>
      <c r="AM38" s="169"/>
      <c r="AN38" s="169"/>
      <c r="AO38" s="169"/>
      <c r="AP38" s="169"/>
      <c r="AQ38" s="169"/>
      <c r="AR38" s="169"/>
      <c r="AS38" s="169"/>
      <c r="AT38" s="169"/>
      <c r="AU38" s="169"/>
      <c r="AV38" s="169"/>
      <c r="AW38" s="169"/>
      <c r="AX38" s="169"/>
    </row>
    <row r="39" spans="1:57">
      <c r="B39" s="504" t="s">
        <v>10</v>
      </c>
      <c r="C39" s="409" t="s">
        <v>11</v>
      </c>
      <c r="D39" s="488">
        <v>30</v>
      </c>
      <c r="E39" s="228"/>
      <c r="F39" s="763"/>
      <c r="G39" s="1022" t="s">
        <v>187</v>
      </c>
      <c r="H39" s="853"/>
      <c r="I39" s="171"/>
      <c r="J39" s="3"/>
      <c r="K39" s="179"/>
      <c r="L39" s="11"/>
      <c r="M39" s="223"/>
      <c r="N39" s="11"/>
      <c r="O39" s="357"/>
      <c r="P39" s="358"/>
      <c r="Q39" s="198"/>
      <c r="R39" s="169"/>
      <c r="S39" s="198"/>
      <c r="T39" s="169"/>
      <c r="U39" s="163"/>
      <c r="V39" s="169"/>
      <c r="W39" s="167"/>
      <c r="X39" s="168"/>
      <c r="Y39" s="206"/>
      <c r="Z39" s="298"/>
      <c r="AA39" s="968"/>
      <c r="AB39" s="169"/>
      <c r="AC39" s="169"/>
      <c r="AD39" s="169"/>
      <c r="AE39" s="169"/>
      <c r="AF39" s="949"/>
      <c r="AG39" s="168"/>
      <c r="AH39" s="257"/>
      <c r="AI39" s="169"/>
      <c r="AJ39" s="169"/>
      <c r="AK39" s="169"/>
      <c r="AL39" s="169"/>
      <c r="AM39" s="169"/>
      <c r="AN39" s="169"/>
      <c r="AO39" s="169"/>
      <c r="AP39" s="169"/>
      <c r="AQ39" s="169"/>
      <c r="AR39" s="169"/>
      <c r="AS39" s="169"/>
      <c r="AT39" s="169"/>
      <c r="AU39" s="169"/>
      <c r="AV39" s="169"/>
      <c r="AW39" s="169"/>
      <c r="AX39" s="169"/>
    </row>
    <row r="40" spans="1:57" ht="16.2" thickBot="1">
      <c r="B40" s="1880" t="s">
        <v>10</v>
      </c>
      <c r="C40" s="323" t="s">
        <v>15</v>
      </c>
      <c r="D40" s="831">
        <v>20</v>
      </c>
      <c r="E40" s="266"/>
      <c r="F40" s="267" t="s">
        <v>241</v>
      </c>
      <c r="G40" s="922" t="s">
        <v>568</v>
      </c>
      <c r="H40" s="1884" t="s">
        <v>381</v>
      </c>
      <c r="I40" s="168"/>
      <c r="J40" s="1663"/>
      <c r="K40" s="163"/>
      <c r="L40" s="15"/>
      <c r="M40" s="1002"/>
      <c r="N40" s="11"/>
      <c r="O40" s="357"/>
      <c r="P40" s="358"/>
      <c r="Q40" s="350"/>
      <c r="R40" s="169"/>
      <c r="S40" s="198"/>
      <c r="T40" s="169"/>
      <c r="U40" s="163"/>
      <c r="V40" s="169"/>
      <c r="W40" s="167"/>
      <c r="X40" s="168"/>
      <c r="Y40" s="206"/>
      <c r="Z40" s="298"/>
      <c r="AA40" s="968"/>
      <c r="AB40" s="169"/>
      <c r="AC40" s="169"/>
      <c r="AD40" s="169"/>
      <c r="AE40" s="169"/>
      <c r="AF40" s="169"/>
      <c r="AG40" s="169"/>
      <c r="AH40" s="169"/>
      <c r="AI40" s="169"/>
      <c r="AJ40" s="198"/>
      <c r="AK40" s="180"/>
      <c r="AL40" s="169"/>
      <c r="AM40" s="169"/>
      <c r="AN40" s="169"/>
      <c r="AO40" s="169"/>
      <c r="AP40" s="169"/>
      <c r="AQ40" s="169"/>
      <c r="AR40" s="169"/>
      <c r="AS40" s="169"/>
      <c r="AT40" s="169"/>
      <c r="AU40" s="169"/>
      <c r="AV40" s="169"/>
      <c r="AW40" s="169"/>
      <c r="AX40" s="169"/>
    </row>
    <row r="41" spans="1:57" ht="16.2" thickBot="1">
      <c r="B41" s="1"/>
      <c r="C41" s="197"/>
      <c r="E41" s="7"/>
      <c r="F41" s="269" t="s">
        <v>144</v>
      </c>
      <c r="G41" s="279" t="s">
        <v>242</v>
      </c>
      <c r="H41" s="796"/>
      <c r="I41" s="162"/>
      <c r="M41" s="769"/>
      <c r="N41" s="11"/>
      <c r="O41" s="357"/>
      <c r="P41" s="170"/>
      <c r="Q41" s="198"/>
      <c r="R41" s="169"/>
      <c r="S41" s="198"/>
      <c r="T41" s="169"/>
      <c r="U41" s="163"/>
      <c r="V41" s="169"/>
      <c r="W41" s="163"/>
      <c r="X41" s="313"/>
      <c r="Y41" s="972"/>
      <c r="Z41" s="973"/>
      <c r="AA41" s="968"/>
      <c r="AB41" s="169"/>
      <c r="AC41" s="169"/>
      <c r="AD41" s="169"/>
      <c r="AE41" s="169"/>
      <c r="AF41" s="169"/>
      <c r="AG41" s="169"/>
      <c r="AH41" s="169"/>
      <c r="AI41" s="169"/>
      <c r="AJ41" s="198"/>
      <c r="AK41" s="180"/>
      <c r="AL41" s="169"/>
      <c r="AM41" s="169"/>
      <c r="AN41" s="169"/>
      <c r="AO41" s="169"/>
      <c r="AP41" s="169"/>
      <c r="AQ41" s="169"/>
      <c r="AR41" s="169"/>
      <c r="AS41" s="169"/>
      <c r="AT41" s="169"/>
      <c r="AU41" s="169"/>
      <c r="AV41" s="169"/>
      <c r="AW41" s="169"/>
      <c r="AX41" s="169"/>
    </row>
    <row r="42" spans="1:57" ht="16.2" thickBot="1">
      <c r="B42" s="1483" t="s">
        <v>219</v>
      </c>
      <c r="C42" s="190"/>
      <c r="D42" s="58"/>
      <c r="E42" s="163"/>
      <c r="F42" s="325" t="s">
        <v>9</v>
      </c>
      <c r="G42" s="445" t="s">
        <v>229</v>
      </c>
      <c r="H42" s="407">
        <v>200</v>
      </c>
      <c r="I42" s="11"/>
      <c r="M42" s="769"/>
      <c r="N42" s="11"/>
      <c r="O42" s="357"/>
      <c r="P42" s="163"/>
      <c r="Q42" s="347"/>
      <c r="R42" s="169"/>
      <c r="S42" s="198"/>
      <c r="T42" s="169"/>
      <c r="U42" s="163"/>
      <c r="V42" s="169"/>
      <c r="W42" s="163"/>
      <c r="X42" s="313"/>
      <c r="Y42" s="972"/>
      <c r="Z42" s="298"/>
      <c r="AA42" s="968"/>
      <c r="AB42" s="169"/>
      <c r="AC42" s="169"/>
      <c r="AD42" s="169"/>
      <c r="AE42" s="169"/>
      <c r="AF42" s="169"/>
      <c r="AG42" s="169"/>
      <c r="AH42" s="169"/>
      <c r="AI42" s="169"/>
      <c r="AJ42" s="198"/>
      <c r="AK42" s="180"/>
      <c r="AL42" s="169"/>
      <c r="AM42" s="169"/>
      <c r="AN42" s="169"/>
      <c r="AO42" s="169"/>
      <c r="AP42" s="169"/>
      <c r="AQ42" s="169"/>
      <c r="AR42" s="169"/>
      <c r="AS42" s="169"/>
      <c r="AT42" s="169"/>
      <c r="AU42" s="169"/>
      <c r="AV42" s="169"/>
      <c r="AW42" s="169"/>
      <c r="AX42" s="169"/>
    </row>
    <row r="43" spans="1:57" ht="15.6">
      <c r="B43" s="70"/>
      <c r="C43" s="921" t="s">
        <v>346</v>
      </c>
      <c r="D43" s="214"/>
      <c r="E43" s="163"/>
      <c r="F43" s="325" t="s">
        <v>10</v>
      </c>
      <c r="G43" s="445" t="s">
        <v>11</v>
      </c>
      <c r="H43" s="407">
        <v>40</v>
      </c>
      <c r="I43" s="11"/>
      <c r="M43" s="11"/>
      <c r="N43" s="11"/>
      <c r="O43" s="357"/>
      <c r="P43" s="361"/>
      <c r="Q43" s="965"/>
      <c r="R43" s="169"/>
      <c r="S43" s="198"/>
      <c r="T43" s="169"/>
      <c r="U43" s="201"/>
      <c r="V43" s="169"/>
      <c r="W43" s="170"/>
      <c r="X43" s="313"/>
      <c r="Y43" s="972"/>
      <c r="Z43" s="298"/>
      <c r="AA43" s="968"/>
      <c r="AB43" s="169"/>
      <c r="AC43" s="169"/>
      <c r="AD43" s="169"/>
      <c r="AE43" s="169"/>
      <c r="AF43" s="169"/>
      <c r="AG43" s="169"/>
      <c r="AH43" s="169"/>
      <c r="AI43" s="169"/>
      <c r="AJ43" s="198"/>
      <c r="AK43" s="182"/>
      <c r="AL43" s="169"/>
      <c r="AM43" s="169"/>
      <c r="AN43" s="169"/>
      <c r="AO43" s="169"/>
      <c r="AP43" s="169"/>
      <c r="AQ43" s="169"/>
      <c r="AR43" s="169"/>
      <c r="AS43" s="169"/>
      <c r="AT43" s="169"/>
      <c r="AU43" s="169"/>
      <c r="AV43" s="169"/>
      <c r="AW43" s="169"/>
      <c r="AX43" s="169"/>
      <c r="BA43" s="11"/>
      <c r="BB43" s="11"/>
      <c r="BC43" s="11"/>
      <c r="BD43" s="11"/>
      <c r="BE43" s="11"/>
    </row>
    <row r="44" spans="1:57" ht="16.2" thickBot="1">
      <c r="A44" s="146"/>
      <c r="B44" s="421" t="s">
        <v>119</v>
      </c>
      <c r="C44" s="487" t="s">
        <v>636</v>
      </c>
      <c r="D44" s="1760" t="s">
        <v>559</v>
      </c>
      <c r="E44" s="163"/>
      <c r="F44" s="1029" t="s">
        <v>10</v>
      </c>
      <c r="G44" s="342" t="s">
        <v>15</v>
      </c>
      <c r="H44" s="1019">
        <v>30</v>
      </c>
      <c r="I44" s="99"/>
      <c r="M44" s="223"/>
      <c r="N44" s="11"/>
      <c r="O44" s="357"/>
      <c r="P44" s="361"/>
      <c r="Q44" s="198"/>
      <c r="R44" s="169"/>
      <c r="S44" s="198"/>
      <c r="T44" s="169"/>
      <c r="U44" s="169"/>
      <c r="V44" s="169"/>
      <c r="W44" s="163"/>
      <c r="X44" s="313"/>
      <c r="Y44" s="972"/>
      <c r="Z44" s="298"/>
      <c r="AA44" s="968"/>
      <c r="AB44" s="169"/>
      <c r="AC44" s="169"/>
      <c r="AD44" s="169"/>
      <c r="AE44" s="169"/>
      <c r="AF44" s="169"/>
      <c r="AG44" s="169"/>
      <c r="AH44" s="169"/>
      <c r="AI44" s="169"/>
      <c r="AJ44" s="198"/>
      <c r="AK44" s="188"/>
      <c r="AL44" s="169"/>
      <c r="AM44" s="169"/>
      <c r="AN44" s="169"/>
      <c r="AO44" s="169"/>
      <c r="AP44" s="169"/>
      <c r="AQ44" s="169"/>
      <c r="AR44" s="169"/>
      <c r="AS44" s="169"/>
      <c r="AT44" s="169"/>
      <c r="AU44" s="169"/>
      <c r="AV44" s="169"/>
      <c r="AW44" s="169"/>
      <c r="AX44" s="169"/>
      <c r="BA44" s="11"/>
      <c r="BB44" s="11"/>
      <c r="BC44" s="11"/>
      <c r="BD44" s="11"/>
      <c r="BE44" s="11"/>
    </row>
    <row r="45" spans="1:57" ht="15.6">
      <c r="B45" s="761"/>
      <c r="C45" s="1508" t="s">
        <v>638</v>
      </c>
      <c r="D45" s="1319"/>
      <c r="E45" s="163"/>
      <c r="F45" s="180"/>
      <c r="G45" s="163"/>
      <c r="H45" s="162"/>
      <c r="I45" s="15"/>
      <c r="M45" s="231"/>
      <c r="N45" s="11"/>
      <c r="O45" s="357"/>
      <c r="P45" s="163"/>
      <c r="Q45" s="198"/>
      <c r="R45" s="169"/>
      <c r="S45" s="198"/>
      <c r="T45" s="169"/>
      <c r="U45" s="169"/>
      <c r="V45" s="169"/>
      <c r="W45" s="170"/>
      <c r="X45" s="313"/>
      <c r="Y45" s="972"/>
      <c r="Z45" s="298"/>
      <c r="AA45" s="968"/>
      <c r="AB45" s="169"/>
      <c r="AC45" s="169"/>
      <c r="AD45" s="169"/>
      <c r="AE45" s="169"/>
      <c r="AF45" s="169"/>
      <c r="AG45" s="169"/>
      <c r="AH45" s="169"/>
      <c r="AI45" s="169"/>
      <c r="AJ45" s="198"/>
      <c r="AK45" s="184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BA45" s="11"/>
      <c r="BB45" s="11"/>
      <c r="BC45" s="11"/>
      <c r="BD45" s="11"/>
      <c r="BE45" s="11"/>
    </row>
    <row r="46" spans="1:57" ht="15.6">
      <c r="B46" s="504" t="s">
        <v>529</v>
      </c>
      <c r="C46" s="409" t="s">
        <v>528</v>
      </c>
      <c r="D46" s="488">
        <v>200</v>
      </c>
      <c r="E46" s="170"/>
      <c r="F46" s="40"/>
      <c r="G46" s="163"/>
      <c r="H46" s="15"/>
      <c r="I46" s="15"/>
      <c r="M46" s="231"/>
      <c r="N46" s="11"/>
      <c r="O46" s="361"/>
      <c r="P46" s="167"/>
      <c r="Q46" s="198"/>
      <c r="R46" s="362"/>
      <c r="S46" s="198"/>
      <c r="T46" s="169"/>
      <c r="U46" s="169"/>
      <c r="V46" s="169"/>
      <c r="W46" s="163"/>
      <c r="X46" s="313"/>
      <c r="Y46" s="972"/>
      <c r="Z46" s="298"/>
      <c r="AA46" s="968"/>
      <c r="AB46" s="169"/>
      <c r="AC46" s="169"/>
      <c r="AD46" s="169"/>
      <c r="AE46" s="169"/>
      <c r="AF46" s="169"/>
      <c r="AG46" s="169"/>
      <c r="AH46" s="169"/>
      <c r="AI46" s="169"/>
      <c r="AJ46" s="198"/>
      <c r="AK46" s="180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BA46" s="11"/>
      <c r="BB46" s="11"/>
      <c r="BC46" s="11"/>
      <c r="BD46" s="11"/>
      <c r="BE46" s="11"/>
    </row>
    <row r="47" spans="1:57" ht="15.6">
      <c r="B47" s="424" t="s">
        <v>10</v>
      </c>
      <c r="C47" s="409" t="s">
        <v>258</v>
      </c>
      <c r="D47" s="488">
        <v>30</v>
      </c>
      <c r="E47" s="170"/>
      <c r="F47" s="11"/>
      <c r="G47" s="179"/>
      <c r="H47" s="11"/>
      <c r="I47" s="678"/>
      <c r="M47" s="231"/>
      <c r="N47" s="11"/>
      <c r="O47" s="198"/>
      <c r="P47" s="163"/>
      <c r="Q47" s="169"/>
      <c r="R47" s="169"/>
      <c r="S47" s="198"/>
      <c r="T47" s="167"/>
      <c r="U47" s="169"/>
      <c r="V47" s="169"/>
      <c r="W47" s="167"/>
      <c r="X47" s="313"/>
      <c r="Y47" s="972"/>
      <c r="Z47" s="298"/>
      <c r="AA47" s="968"/>
      <c r="AB47" s="169"/>
      <c r="AC47" s="169"/>
      <c r="AD47" s="169"/>
      <c r="AE47" s="169"/>
      <c r="AF47" s="169"/>
      <c r="AG47" s="169"/>
      <c r="AH47" s="169"/>
      <c r="AI47" s="169"/>
      <c r="AJ47" s="198"/>
      <c r="AK47" s="163"/>
      <c r="AL47" s="169"/>
      <c r="AM47" s="169"/>
      <c r="AN47" s="169"/>
      <c r="AO47" s="169"/>
      <c r="AP47" s="169"/>
      <c r="AQ47" s="169"/>
      <c r="AR47" s="169"/>
      <c r="AS47" s="169"/>
      <c r="AT47" s="169"/>
      <c r="AU47" s="169"/>
      <c r="AV47" s="169"/>
      <c r="AW47" s="169"/>
      <c r="AX47" s="169"/>
      <c r="BA47" s="11"/>
      <c r="BB47" s="11"/>
      <c r="BC47" s="11"/>
      <c r="BD47" s="11"/>
      <c r="BE47" s="11"/>
    </row>
    <row r="48" spans="1:57" ht="16.2" thickBot="1">
      <c r="B48" s="1509" t="s">
        <v>13</v>
      </c>
      <c r="C48" s="409" t="s">
        <v>560</v>
      </c>
      <c r="D48" s="488">
        <v>110</v>
      </c>
      <c r="E48" s="163"/>
      <c r="F48" s="11"/>
      <c r="G48" s="179"/>
      <c r="H48" s="11"/>
      <c r="I48" s="15"/>
      <c r="M48" s="766"/>
      <c r="N48" s="11"/>
      <c r="O48" s="198"/>
      <c r="P48" s="303"/>
      <c r="Q48" s="169"/>
      <c r="R48" s="169"/>
      <c r="S48" s="163"/>
      <c r="T48" s="169"/>
      <c r="U48" s="169"/>
      <c r="V48" s="169"/>
      <c r="W48" s="167"/>
      <c r="X48" s="313"/>
      <c r="Y48" s="972"/>
      <c r="Z48" s="298"/>
      <c r="AA48" s="968"/>
      <c r="AB48" s="169"/>
      <c r="AC48" s="169"/>
      <c r="AD48" s="169"/>
      <c r="AE48" s="169"/>
      <c r="AF48" s="169"/>
      <c r="AG48" s="169"/>
      <c r="AH48" s="169"/>
      <c r="AI48" s="169"/>
      <c r="AJ48" s="198"/>
      <c r="AK48" s="163"/>
      <c r="AL48" s="169"/>
      <c r="AM48" s="169"/>
      <c r="AN48" s="169"/>
      <c r="AO48" s="169"/>
      <c r="AP48" s="169"/>
      <c r="AQ48" s="169"/>
      <c r="AR48" s="169"/>
      <c r="AS48" s="169"/>
      <c r="AT48" s="169"/>
      <c r="AU48" s="169"/>
      <c r="AV48" s="169"/>
      <c r="AW48" s="169"/>
      <c r="AX48" s="169"/>
      <c r="BA48" s="11"/>
      <c r="BB48" s="11"/>
      <c r="BC48" s="11"/>
      <c r="BD48" s="11"/>
      <c r="BE48" s="11"/>
    </row>
    <row r="49" spans="2:57" ht="15.6">
      <c r="B49" s="760"/>
      <c r="C49" s="750" t="s">
        <v>234</v>
      </c>
      <c r="D49" s="1882"/>
      <c r="E49" s="601"/>
      <c r="F49" s="11"/>
      <c r="G49" s="179"/>
      <c r="H49" s="11"/>
      <c r="I49" s="38"/>
      <c r="M49" s="769"/>
      <c r="N49" s="11"/>
      <c r="O49" s="169"/>
      <c r="P49" s="169"/>
      <c r="Q49" s="169"/>
      <c r="R49" s="169"/>
      <c r="S49" s="163"/>
      <c r="T49" s="169"/>
      <c r="U49" s="163"/>
      <c r="V49" s="163"/>
      <c r="W49" s="167"/>
      <c r="X49" s="313"/>
      <c r="Y49" s="972"/>
      <c r="Z49" s="298"/>
      <c r="AA49" s="968"/>
      <c r="AB49" s="169"/>
      <c r="AC49" s="169"/>
      <c r="AD49" s="169"/>
      <c r="AE49" s="169"/>
      <c r="AF49" s="169"/>
      <c r="AG49" s="169"/>
      <c r="AH49" s="169"/>
      <c r="AI49" s="169"/>
      <c r="AJ49" s="198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BA49" s="11"/>
      <c r="BB49" s="11"/>
      <c r="BC49" s="11"/>
      <c r="BD49" s="11"/>
      <c r="BE49" s="11"/>
    </row>
    <row r="50" spans="2:57" ht="15.6">
      <c r="B50" s="422" t="s">
        <v>589</v>
      </c>
      <c r="C50" s="409" t="s">
        <v>561</v>
      </c>
      <c r="D50" s="822">
        <v>200</v>
      </c>
      <c r="E50" s="764"/>
      <c r="F50" s="99"/>
      <c r="G50" s="223"/>
      <c r="H50" s="7"/>
      <c r="I50" s="15"/>
      <c r="M50" s="769"/>
      <c r="N50" s="11"/>
      <c r="O50" s="365"/>
      <c r="P50" s="206"/>
      <c r="Q50" s="169"/>
      <c r="R50" s="169"/>
      <c r="S50" s="169"/>
      <c r="T50" s="169"/>
      <c r="U50" s="169"/>
      <c r="V50" s="169"/>
      <c r="W50" s="167"/>
      <c r="X50" s="313"/>
      <c r="Y50" s="972"/>
      <c r="Z50" s="298"/>
      <c r="AA50" s="968"/>
      <c r="AB50" s="169"/>
      <c r="AC50" s="169"/>
      <c r="AD50" s="169"/>
      <c r="AE50" s="169"/>
      <c r="AF50" s="169"/>
      <c r="AG50" s="169"/>
      <c r="AH50" s="169"/>
      <c r="AI50" s="169"/>
      <c r="AJ50" s="198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BA50" s="11"/>
      <c r="BB50" s="11"/>
      <c r="BC50" s="11"/>
      <c r="BD50" s="11"/>
      <c r="BE50" s="11"/>
    </row>
    <row r="51" spans="2:57" ht="15.6">
      <c r="B51" s="424" t="s">
        <v>365</v>
      </c>
      <c r="C51" s="409" t="s">
        <v>364</v>
      </c>
      <c r="D51" s="488">
        <v>90</v>
      </c>
      <c r="E51" s="163"/>
      <c r="F51" s="162"/>
      <c r="G51" s="232"/>
      <c r="H51" s="7"/>
      <c r="I51" s="15"/>
      <c r="M51" s="1003"/>
      <c r="N51" s="11"/>
      <c r="O51" s="169"/>
      <c r="P51" s="169"/>
      <c r="Q51" s="169"/>
      <c r="R51" s="169"/>
      <c r="S51" s="169"/>
      <c r="T51" s="169"/>
      <c r="U51" s="169"/>
      <c r="V51" s="169"/>
      <c r="W51" s="167"/>
      <c r="X51" s="313"/>
      <c r="Y51" s="972"/>
      <c r="Z51" s="298"/>
      <c r="AA51" s="968"/>
      <c r="AB51" s="169"/>
      <c r="AC51" s="169"/>
      <c r="AD51" s="169"/>
      <c r="AE51" s="169"/>
      <c r="AF51" s="169"/>
      <c r="AG51" s="169"/>
      <c r="AH51" s="169"/>
      <c r="AI51" s="169"/>
      <c r="AJ51" s="198"/>
      <c r="AK51" s="169"/>
      <c r="AL51" s="169"/>
      <c r="AM51" s="169"/>
      <c r="AN51" s="169"/>
      <c r="AO51" s="169"/>
      <c r="AP51" s="169"/>
      <c r="AQ51" s="169"/>
      <c r="AR51" s="169"/>
      <c r="AS51" s="169"/>
      <c r="AT51" s="169"/>
      <c r="AU51" s="169"/>
      <c r="AV51" s="169"/>
      <c r="AW51" s="169"/>
      <c r="AX51" s="169"/>
      <c r="BA51" s="11"/>
      <c r="BB51" s="11"/>
      <c r="BC51" s="11"/>
      <c r="BD51" s="11"/>
      <c r="BE51" s="11"/>
    </row>
    <row r="52" spans="2:57">
      <c r="B52" s="424" t="s">
        <v>359</v>
      </c>
      <c r="C52" s="409" t="s">
        <v>360</v>
      </c>
      <c r="D52" s="488">
        <v>180</v>
      </c>
      <c r="E52" s="163"/>
      <c r="F52" s="162"/>
      <c r="G52" s="232"/>
      <c r="H52" s="768"/>
      <c r="I52" s="57"/>
      <c r="M52" s="234"/>
      <c r="N52" s="11"/>
      <c r="O52" s="169"/>
      <c r="P52" s="169"/>
      <c r="Q52" s="169"/>
      <c r="R52" s="169"/>
      <c r="S52" s="169"/>
      <c r="T52" s="169"/>
      <c r="U52" s="169"/>
      <c r="V52" s="169"/>
      <c r="W52" s="180"/>
      <c r="X52" s="163"/>
      <c r="Y52" s="168"/>
      <c r="Z52" s="169"/>
      <c r="AA52" s="169"/>
      <c r="AB52" s="169"/>
      <c r="AC52" s="169"/>
      <c r="AD52" s="169"/>
      <c r="AE52" s="169"/>
      <c r="AF52" s="169"/>
      <c r="AG52" s="169"/>
      <c r="AH52" s="169"/>
      <c r="AI52" s="169"/>
      <c r="AJ52" s="198"/>
      <c r="AK52" s="163"/>
      <c r="AL52" s="169"/>
      <c r="AM52" s="169"/>
      <c r="AN52" s="169"/>
      <c r="AO52" s="169"/>
      <c r="AP52" s="169"/>
      <c r="AQ52" s="169"/>
      <c r="AR52" s="169"/>
      <c r="AS52" s="169"/>
      <c r="AT52" s="169"/>
      <c r="AU52" s="169"/>
      <c r="AV52" s="169"/>
      <c r="AW52" s="169"/>
      <c r="AX52" s="169"/>
      <c r="BA52" s="11"/>
      <c r="BB52" s="11"/>
      <c r="BC52" s="11"/>
      <c r="BD52" s="11"/>
      <c r="BE52" s="11"/>
    </row>
    <row r="53" spans="2:57" ht="13.5" customHeight="1">
      <c r="B53" s="504" t="s">
        <v>9</v>
      </c>
      <c r="C53" s="409" t="s">
        <v>229</v>
      </c>
      <c r="D53" s="488">
        <v>200</v>
      </c>
      <c r="E53" s="163"/>
      <c r="F53" s="162"/>
      <c r="G53" s="232"/>
      <c r="H53" s="764"/>
      <c r="I53" s="99"/>
      <c r="M53" s="766"/>
      <c r="N53" s="11"/>
      <c r="O53" s="169"/>
      <c r="P53" s="169"/>
      <c r="Q53" s="169"/>
      <c r="R53" s="169"/>
      <c r="S53" s="169"/>
      <c r="T53" s="169"/>
      <c r="U53" s="169"/>
      <c r="V53" s="169"/>
      <c r="W53" s="180"/>
      <c r="X53" s="163"/>
      <c r="Y53" s="162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98"/>
      <c r="AK53" s="163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BA53" s="11"/>
      <c r="BB53" s="11"/>
      <c r="BC53" s="11"/>
      <c r="BD53" s="11"/>
      <c r="BE53" s="11"/>
    </row>
    <row r="54" spans="2:57" ht="13.5" customHeight="1">
      <c r="B54" s="504" t="s">
        <v>10</v>
      </c>
      <c r="C54" s="409" t="s">
        <v>11</v>
      </c>
      <c r="D54" s="488">
        <v>30</v>
      </c>
      <c r="E54" s="163"/>
      <c r="F54" s="162"/>
      <c r="G54" s="232"/>
      <c r="H54" s="57"/>
      <c r="I54" s="1000"/>
      <c r="M54" s="11"/>
      <c r="N54" s="11"/>
      <c r="O54" s="169"/>
      <c r="P54" s="169"/>
      <c r="Q54" s="169"/>
      <c r="R54" s="169"/>
      <c r="S54" s="169"/>
      <c r="T54" s="169"/>
      <c r="U54" s="169"/>
      <c r="V54" s="169"/>
      <c r="W54" s="167"/>
      <c r="X54" s="352"/>
      <c r="Y54" s="353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98"/>
      <c r="AK54" s="163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BA54" s="11"/>
      <c r="BB54" s="11"/>
      <c r="BC54" s="11"/>
      <c r="BD54" s="11"/>
      <c r="BE54" s="11"/>
    </row>
    <row r="55" spans="2:57" ht="15" thickBot="1">
      <c r="B55" s="1880" t="s">
        <v>10</v>
      </c>
      <c r="C55" s="323" t="s">
        <v>15</v>
      </c>
      <c r="D55" s="831">
        <v>20</v>
      </c>
      <c r="E55" s="11"/>
      <c r="F55" s="11"/>
      <c r="G55" s="11"/>
      <c r="H55" s="11"/>
      <c r="I55" s="11"/>
      <c r="M55" s="11"/>
      <c r="N55" s="11"/>
      <c r="O55" s="169"/>
      <c r="P55" s="169"/>
      <c r="Q55" s="169"/>
      <c r="R55" s="169"/>
      <c r="S55" s="169"/>
      <c r="T55" s="169"/>
      <c r="U55" s="169"/>
      <c r="V55" s="169"/>
      <c r="W55" s="167"/>
      <c r="X55" s="518"/>
      <c r="Y55" s="51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3"/>
      <c r="AK55" s="163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BA55" s="11"/>
      <c r="BB55" s="11"/>
      <c r="BC55" s="11"/>
      <c r="BD55" s="11"/>
      <c r="BE55" s="11"/>
    </row>
    <row r="56" spans="2:57" ht="14.25" customHeight="1">
      <c r="E56" s="11"/>
      <c r="F56" s="1004"/>
      <c r="G56" s="11"/>
      <c r="H56" s="11"/>
      <c r="I56" s="11"/>
      <c r="M56" s="11"/>
      <c r="N56" s="11"/>
      <c r="O56" s="169"/>
      <c r="P56" s="169"/>
      <c r="Q56" s="169"/>
      <c r="R56" s="169"/>
      <c r="S56" s="169"/>
      <c r="T56" s="169"/>
      <c r="U56" s="169"/>
      <c r="V56" s="169"/>
      <c r="W56" s="167"/>
      <c r="X56" s="162"/>
      <c r="Y56" s="232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3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BA56" s="11"/>
      <c r="BB56" s="11"/>
      <c r="BC56" s="11"/>
      <c r="BD56" s="11"/>
      <c r="BE56" s="11"/>
    </row>
    <row r="57" spans="2:57" ht="13.5" customHeight="1">
      <c r="C57" s="294" t="s">
        <v>419</v>
      </c>
      <c r="G57" s="2"/>
      <c r="H57" s="2"/>
      <c r="I57" s="11"/>
      <c r="J57" s="11"/>
      <c r="K57" s="179"/>
      <c r="L57" s="11"/>
      <c r="M57" s="11"/>
      <c r="N57" s="11"/>
      <c r="O57" s="169"/>
      <c r="P57" s="169"/>
      <c r="Q57" s="169"/>
      <c r="R57" s="169"/>
      <c r="S57" s="169"/>
      <c r="T57" s="169"/>
      <c r="U57" s="169"/>
      <c r="V57" s="169"/>
      <c r="W57" s="163"/>
      <c r="X57" s="162"/>
      <c r="Y57" s="232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3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BA57" s="11"/>
      <c r="BB57" s="11"/>
      <c r="BC57" s="11"/>
      <c r="BD57" s="11"/>
      <c r="BE57" s="11"/>
    </row>
    <row r="58" spans="2:57" ht="13.5" customHeight="1">
      <c r="B58" s="1025">
        <v>0.5</v>
      </c>
      <c r="C58" s="641" t="s">
        <v>252</v>
      </c>
      <c r="H58" t="s">
        <v>286</v>
      </c>
      <c r="I58" s="11"/>
      <c r="J58" s="258"/>
      <c r="K58" s="179"/>
      <c r="L58" s="169"/>
      <c r="M58" s="231"/>
      <c r="N58" s="11"/>
      <c r="O58" s="169"/>
      <c r="P58" s="169"/>
      <c r="Q58" s="169"/>
      <c r="R58" s="169"/>
      <c r="S58" s="169"/>
      <c r="T58" s="169"/>
      <c r="U58" s="169"/>
      <c r="V58" s="169"/>
      <c r="W58" s="169"/>
      <c r="X58" s="257"/>
      <c r="Y58" s="169"/>
      <c r="Z58" s="169"/>
      <c r="AA58" s="169"/>
      <c r="AB58" s="169"/>
      <c r="AC58" s="169"/>
      <c r="AD58" s="169"/>
      <c r="AE58" s="169"/>
      <c r="AF58" s="169"/>
      <c r="AG58" s="169"/>
      <c r="AH58" s="163"/>
      <c r="AI58" s="163"/>
      <c r="AJ58" s="163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BA58" s="11"/>
      <c r="BB58" s="11"/>
      <c r="BC58" s="11"/>
      <c r="BD58" s="11"/>
      <c r="BE58" s="11"/>
    </row>
    <row r="59" spans="2:57" ht="15" customHeight="1">
      <c r="B59" s="11"/>
      <c r="C59" s="2"/>
      <c r="D59" s="92"/>
      <c r="E59" s="1018" t="s">
        <v>253</v>
      </c>
      <c r="F59" s="210"/>
      <c r="I59" s="11"/>
      <c r="J59" s="180"/>
      <c r="K59" s="163"/>
      <c r="L59" s="162"/>
      <c r="M59" s="231"/>
      <c r="N59" s="11"/>
      <c r="O59" s="966"/>
      <c r="P59" s="169"/>
      <c r="Q59" s="169"/>
      <c r="R59" s="169"/>
      <c r="S59" s="169"/>
      <c r="T59" s="169"/>
      <c r="U59" s="169"/>
      <c r="V59" s="169"/>
      <c r="W59" s="169"/>
      <c r="X59" s="336"/>
      <c r="Y59" s="611"/>
      <c r="Z59" s="336"/>
      <c r="AA59" s="611"/>
      <c r="AB59" s="169"/>
      <c r="AC59" s="167"/>
      <c r="AD59" s="331"/>
      <c r="AE59" s="169"/>
      <c r="AF59" s="169"/>
      <c r="AG59" s="169"/>
      <c r="AH59" s="169"/>
      <c r="AI59" s="169"/>
      <c r="AJ59" s="169"/>
      <c r="AK59" s="169"/>
      <c r="AL59" s="169"/>
      <c r="AM59" s="169"/>
      <c r="AN59" s="169"/>
      <c r="AO59" s="169"/>
      <c r="AP59" s="169"/>
      <c r="AQ59" s="169"/>
      <c r="AR59" s="169"/>
      <c r="AS59" s="169"/>
      <c r="AT59" s="169"/>
      <c r="AU59" s="169"/>
      <c r="AV59" s="169"/>
      <c r="AW59" s="169"/>
      <c r="AX59" s="169"/>
      <c r="BA59" s="11"/>
      <c r="BB59" s="11"/>
      <c r="BC59" s="11"/>
      <c r="BD59" s="11"/>
      <c r="BE59" s="11"/>
    </row>
    <row r="60" spans="2:57" ht="16.5" customHeight="1" thickBot="1">
      <c r="B60" s="1"/>
      <c r="C60" s="197"/>
      <c r="E60" s="11"/>
      <c r="F60" s="228"/>
      <c r="G60" s="11"/>
      <c r="H60" s="11"/>
      <c r="I60" s="186"/>
      <c r="J60" s="180"/>
      <c r="K60" s="169"/>
      <c r="L60" s="162"/>
      <c r="M60" s="231"/>
      <c r="N60" s="11"/>
      <c r="O60" s="339"/>
      <c r="P60" s="169"/>
      <c r="Q60" s="169"/>
      <c r="R60" s="169"/>
      <c r="S60" s="169"/>
      <c r="T60" s="169"/>
      <c r="U60" s="169"/>
      <c r="V60" s="169"/>
      <c r="W60" s="163"/>
      <c r="X60" s="177"/>
      <c r="Y60" s="229"/>
      <c r="Z60" s="973"/>
      <c r="AA60" s="979"/>
      <c r="AB60" s="169"/>
      <c r="AC60" s="169"/>
      <c r="AD60" s="169"/>
      <c r="AE60" s="169"/>
      <c r="AF60" s="169"/>
      <c r="AG60" s="169"/>
      <c r="AH60" s="169"/>
      <c r="AI60" s="169"/>
      <c r="AJ60" s="169"/>
      <c r="AK60" s="169"/>
      <c r="AL60" s="169"/>
      <c r="AM60" s="169"/>
      <c r="AN60" s="169"/>
      <c r="AO60" s="169"/>
      <c r="AP60" s="169"/>
      <c r="AQ60" s="169"/>
      <c r="AR60" s="169"/>
      <c r="AS60" s="169"/>
      <c r="AT60" s="169"/>
      <c r="AU60" s="169"/>
      <c r="AV60" s="169"/>
      <c r="AW60" s="169"/>
      <c r="AX60" s="169"/>
      <c r="BA60" s="11"/>
      <c r="BB60" s="11"/>
      <c r="BC60" s="11"/>
      <c r="BD60" s="11"/>
      <c r="BE60" s="11"/>
    </row>
    <row r="61" spans="2:57" ht="17.25" customHeight="1" thickBot="1">
      <c r="B61" s="31" t="s">
        <v>2</v>
      </c>
      <c r="C61" s="789" t="s">
        <v>3</v>
      </c>
      <c r="D61" s="451" t="s">
        <v>4</v>
      </c>
      <c r="E61" s="266"/>
      <c r="F61" s="911"/>
      <c r="G61" s="179"/>
      <c r="I61" s="336"/>
      <c r="J61" s="11"/>
      <c r="K61" s="11"/>
      <c r="L61" s="11"/>
      <c r="M61" s="231"/>
      <c r="N61" s="11"/>
      <c r="O61" s="174"/>
      <c r="P61" s="339"/>
      <c r="Q61" s="169"/>
      <c r="R61" s="355"/>
      <c r="S61" s="356"/>
      <c r="T61" s="169"/>
      <c r="U61" s="155"/>
      <c r="V61" s="169"/>
      <c r="W61" s="163"/>
      <c r="X61" s="177"/>
      <c r="Y61" s="229"/>
      <c r="Z61" s="298"/>
      <c r="AA61" s="968"/>
      <c r="AB61" s="169"/>
      <c r="AC61" s="169"/>
      <c r="AD61" s="169"/>
      <c r="AE61" s="169"/>
      <c r="AF61" s="169"/>
      <c r="AG61" s="169"/>
      <c r="AH61" s="169"/>
      <c r="AI61" s="169"/>
      <c r="AJ61" s="169"/>
      <c r="AK61" s="169"/>
      <c r="AL61" s="169"/>
      <c r="AM61" s="169"/>
      <c r="AN61" s="169"/>
      <c r="AO61" s="169"/>
      <c r="AP61" s="169"/>
      <c r="AQ61" s="169"/>
      <c r="AR61" s="169"/>
      <c r="AS61" s="169"/>
      <c r="AT61" s="169"/>
      <c r="AU61" s="169"/>
      <c r="AV61" s="169"/>
      <c r="AW61" s="169"/>
      <c r="AX61" s="169"/>
      <c r="BA61" s="11"/>
      <c r="BB61" s="11"/>
      <c r="BC61" s="11"/>
      <c r="BD61" s="11"/>
      <c r="BE61" s="11"/>
    </row>
    <row r="62" spans="2:57" ht="15" thickBot="1">
      <c r="B62" s="501" t="s">
        <v>5</v>
      </c>
      <c r="C62" s="169"/>
      <c r="D62" s="582" t="s">
        <v>80</v>
      </c>
      <c r="E62" s="163"/>
      <c r="F62" s="31" t="s">
        <v>2</v>
      </c>
      <c r="G62" s="789" t="s">
        <v>3</v>
      </c>
      <c r="H62" s="451" t="s">
        <v>4</v>
      </c>
      <c r="I62" s="168"/>
      <c r="M62" s="771"/>
      <c r="N62" s="11"/>
      <c r="R62" s="11"/>
      <c r="S62" s="198"/>
      <c r="T62" s="169"/>
      <c r="U62" s="167"/>
      <c r="V62" s="169"/>
      <c r="W62" s="163"/>
      <c r="X62" s="177"/>
      <c r="Y62" s="229"/>
      <c r="Z62" s="298"/>
      <c r="AA62" s="968"/>
      <c r="AB62" s="169"/>
      <c r="AC62" s="169"/>
      <c r="AD62" s="169"/>
      <c r="AE62" s="169"/>
      <c r="AF62" s="169"/>
      <c r="AG62" s="169"/>
      <c r="AH62" s="169"/>
      <c r="AI62" s="169"/>
      <c r="AJ62" s="169"/>
      <c r="AK62" s="169"/>
      <c r="AL62" s="169"/>
      <c r="AM62" s="169"/>
      <c r="AN62" s="169"/>
      <c r="AO62" s="169"/>
      <c r="AP62" s="169"/>
      <c r="AQ62" s="169"/>
      <c r="AR62" s="169"/>
      <c r="AS62" s="169"/>
      <c r="AT62" s="169"/>
      <c r="AU62" s="169"/>
      <c r="AV62" s="169"/>
      <c r="AW62" s="169"/>
      <c r="AX62" s="169"/>
      <c r="AZ62" s="11"/>
      <c r="BA62" s="11"/>
      <c r="BB62" s="11"/>
      <c r="BC62" s="11"/>
      <c r="BD62" s="11"/>
      <c r="BE62" s="11"/>
    </row>
    <row r="63" spans="2:57" ht="16.2" thickBot="1">
      <c r="B63" s="1546" t="s">
        <v>572</v>
      </c>
      <c r="C63" s="925"/>
      <c r="D63" s="1885"/>
      <c r="E63" s="163"/>
      <c r="F63" s="34" t="s">
        <v>5</v>
      </c>
      <c r="G63" s="1031"/>
      <c r="H63" s="452" t="s">
        <v>80</v>
      </c>
      <c r="I63" s="168"/>
      <c r="M63" s="11"/>
      <c r="N63" s="11"/>
      <c r="R63" s="11"/>
      <c r="S63" s="198"/>
      <c r="T63" s="169"/>
      <c r="U63" s="167"/>
      <c r="V63" s="169"/>
      <c r="W63" s="163"/>
      <c r="X63" s="177"/>
      <c r="Y63" s="229"/>
      <c r="Z63" s="298"/>
      <c r="AA63" s="968"/>
      <c r="AB63" s="169"/>
      <c r="AC63" s="169"/>
      <c r="AD63" s="169"/>
      <c r="AE63" s="169"/>
      <c r="AF63" s="169"/>
      <c r="AG63" s="169"/>
      <c r="AH63" s="169"/>
      <c r="AI63" s="169"/>
      <c r="AJ63" s="169"/>
      <c r="AK63" s="169"/>
      <c r="AL63" s="169"/>
      <c r="AM63" s="169"/>
      <c r="AN63" s="169"/>
      <c r="AO63" s="169"/>
      <c r="AP63" s="169"/>
      <c r="AQ63" s="169"/>
      <c r="AR63" s="169"/>
      <c r="AS63" s="169"/>
      <c r="AT63" s="169"/>
      <c r="AU63" s="169"/>
      <c r="AV63" s="169"/>
      <c r="AW63" s="169"/>
      <c r="AX63" s="169"/>
      <c r="AZ63" s="11"/>
      <c r="BA63" s="11"/>
      <c r="BB63" s="11"/>
      <c r="BC63" s="11"/>
      <c r="BD63" s="11"/>
      <c r="BE63" s="11"/>
    </row>
    <row r="64" spans="2:57" ht="16.2" thickBot="1">
      <c r="B64" s="100"/>
      <c r="C64" s="273" t="s">
        <v>346</v>
      </c>
      <c r="D64" s="64"/>
      <c r="E64" s="163"/>
      <c r="F64" s="1483" t="s">
        <v>585</v>
      </c>
      <c r="G64" s="176"/>
      <c r="H64" s="64"/>
      <c r="I64" s="168"/>
      <c r="M64" s="169"/>
      <c r="N64" s="11"/>
      <c r="R64" s="11"/>
      <c r="S64" s="198"/>
      <c r="T64" s="169"/>
      <c r="U64" s="167"/>
      <c r="V64" s="169"/>
      <c r="W64" s="163"/>
      <c r="X64" s="162"/>
      <c r="Y64" s="232"/>
      <c r="Z64" s="298"/>
      <c r="AA64" s="968"/>
      <c r="AB64" s="169"/>
      <c r="AC64" s="169"/>
      <c r="AD64" s="169"/>
      <c r="AE64" s="168"/>
      <c r="AF64" s="230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Z64" s="11"/>
      <c r="BA64" s="11"/>
      <c r="BB64" s="11"/>
      <c r="BC64" s="11"/>
      <c r="BD64" s="11"/>
      <c r="BE64" s="11"/>
    </row>
    <row r="65" spans="2:57">
      <c r="B65" s="460" t="s">
        <v>335</v>
      </c>
      <c r="C65" s="409" t="s">
        <v>296</v>
      </c>
      <c r="D65" s="488">
        <v>50</v>
      </c>
      <c r="E65" s="163"/>
      <c r="F65" s="412"/>
      <c r="G65" s="750" t="s">
        <v>346</v>
      </c>
      <c r="H65" s="386"/>
      <c r="I65" s="168"/>
      <c r="N65" s="11"/>
      <c r="R65" s="11"/>
      <c r="S65" s="198"/>
      <c r="T65" s="169"/>
      <c r="U65" s="163"/>
      <c r="V65" s="169"/>
      <c r="W65" s="170"/>
      <c r="X65" s="173"/>
      <c r="Y65" s="338"/>
      <c r="Z65" s="298"/>
      <c r="AA65" s="968"/>
      <c r="AB65" s="169"/>
      <c r="AC65" s="169"/>
      <c r="AD65" s="169"/>
      <c r="AE65" s="162"/>
      <c r="AF65" s="225"/>
      <c r="AG65" s="169"/>
      <c r="AH65" s="169"/>
      <c r="AI65" s="169"/>
      <c r="AJ65" s="169"/>
      <c r="AK65" s="169"/>
      <c r="AL65" s="169"/>
      <c r="AM65" s="169"/>
      <c r="AN65" s="169"/>
      <c r="AO65" s="169"/>
      <c r="AP65" s="169"/>
      <c r="AQ65" s="169"/>
      <c r="AR65" s="169"/>
      <c r="AS65" s="169"/>
      <c r="AT65" s="169"/>
      <c r="AU65" s="169"/>
      <c r="AV65" s="169"/>
      <c r="AW65" s="169"/>
      <c r="AX65" s="169"/>
      <c r="AZ65" s="11"/>
      <c r="BA65" s="11"/>
      <c r="BB65" s="11"/>
      <c r="BC65" s="11"/>
      <c r="BD65" s="11"/>
      <c r="BE65" s="11"/>
    </row>
    <row r="66" spans="2:57">
      <c r="B66" s="424" t="s">
        <v>21</v>
      </c>
      <c r="C66" s="409" t="s">
        <v>136</v>
      </c>
      <c r="D66" s="488" t="s">
        <v>573</v>
      </c>
      <c r="E66" s="11"/>
      <c r="F66" s="424" t="s">
        <v>374</v>
      </c>
      <c r="G66" s="409" t="s">
        <v>375</v>
      </c>
      <c r="H66" s="425">
        <v>200</v>
      </c>
      <c r="I66" s="11"/>
      <c r="N66" s="11"/>
      <c r="R66" s="11"/>
      <c r="S66" s="198"/>
      <c r="T66" s="169"/>
      <c r="U66" s="163"/>
      <c r="V66" s="169"/>
      <c r="W66" s="170"/>
      <c r="X66" s="171"/>
      <c r="Y66" s="230"/>
      <c r="Z66" s="298"/>
      <c r="AA66" s="968"/>
      <c r="AB66" s="169"/>
      <c r="AC66" s="169"/>
      <c r="AD66" s="169"/>
      <c r="AE66" s="168"/>
      <c r="AF66" s="169"/>
      <c r="AG66" s="169"/>
      <c r="AH66" s="169"/>
      <c r="AI66" s="169"/>
      <c r="AJ66" s="169"/>
      <c r="AK66" s="169"/>
      <c r="AL66" s="169"/>
      <c r="AM66" s="169"/>
      <c r="AN66" s="169"/>
      <c r="AO66" s="169"/>
      <c r="AP66" s="169"/>
      <c r="AQ66" s="169"/>
      <c r="AR66" s="169"/>
      <c r="AS66" s="169"/>
      <c r="AT66" s="169"/>
      <c r="AU66" s="169"/>
      <c r="AV66" s="169"/>
      <c r="AW66" s="169"/>
      <c r="AX66" s="169"/>
      <c r="AZ66" s="11"/>
      <c r="BA66" s="11"/>
      <c r="BB66" s="11"/>
      <c r="BC66" s="11"/>
      <c r="BD66" s="11"/>
      <c r="BE66" s="11"/>
    </row>
    <row r="67" spans="2:57">
      <c r="B67" s="424" t="s">
        <v>19</v>
      </c>
      <c r="C67" s="406" t="s">
        <v>118</v>
      </c>
      <c r="D67" s="822">
        <v>200</v>
      </c>
      <c r="E67" s="768"/>
      <c r="F67" s="420" t="s">
        <v>19</v>
      </c>
      <c r="G67" s="668" t="s">
        <v>586</v>
      </c>
      <c r="H67" s="1030">
        <v>200</v>
      </c>
      <c r="I67" s="11"/>
      <c r="N67" s="11"/>
      <c r="S67" s="198"/>
      <c r="T67" s="169"/>
      <c r="U67" s="163"/>
      <c r="V67" s="169"/>
      <c r="W67" s="163"/>
      <c r="X67" s="162"/>
      <c r="Y67" s="232"/>
      <c r="Z67" s="298"/>
      <c r="AA67" s="968"/>
      <c r="AB67" s="169"/>
      <c r="AC67" s="169"/>
      <c r="AD67" s="169"/>
      <c r="AE67" s="162"/>
      <c r="AF67" s="225"/>
      <c r="AG67" s="169"/>
      <c r="AH67" s="169"/>
      <c r="AI67" s="169"/>
      <c r="AJ67" s="169"/>
      <c r="AK67" s="169"/>
      <c r="AL67" s="169"/>
      <c r="AM67" s="169"/>
      <c r="AN67" s="169"/>
      <c r="AO67" s="169"/>
      <c r="AP67" s="169"/>
      <c r="AQ67" s="169"/>
      <c r="AR67" s="169"/>
      <c r="AS67" s="169"/>
      <c r="AT67" s="169"/>
      <c r="AU67" s="169"/>
      <c r="AV67" s="169"/>
      <c r="AW67" s="169"/>
      <c r="AX67" s="169"/>
      <c r="AZ67" s="11"/>
      <c r="BA67" s="11"/>
      <c r="BB67" s="11"/>
      <c r="BC67" s="11"/>
      <c r="BD67" s="11"/>
      <c r="BE67" s="11"/>
    </row>
    <row r="68" spans="2:57">
      <c r="B68" s="710" t="s">
        <v>10</v>
      </c>
      <c r="C68" s="406" t="s">
        <v>11</v>
      </c>
      <c r="D68" s="738">
        <v>30</v>
      </c>
      <c r="E68" s="764"/>
      <c r="F68" s="710" t="s">
        <v>10</v>
      </c>
      <c r="G68" s="409" t="s">
        <v>336</v>
      </c>
      <c r="H68" s="1639">
        <v>20</v>
      </c>
      <c r="I68" s="99"/>
      <c r="N68" s="11"/>
      <c r="S68" s="198"/>
      <c r="T68" s="221"/>
      <c r="U68" s="163"/>
      <c r="V68" s="169"/>
      <c r="W68" s="163"/>
      <c r="X68" s="162"/>
      <c r="Y68" s="206"/>
      <c r="Z68" s="973"/>
      <c r="AA68" s="968"/>
      <c r="AB68" s="169"/>
      <c r="AC68" s="169"/>
      <c r="AD68" s="169"/>
      <c r="AE68" s="169"/>
      <c r="AF68" s="169"/>
      <c r="AG68" s="169"/>
      <c r="AH68" s="169"/>
      <c r="AI68" s="169"/>
      <c r="AJ68" s="169"/>
      <c r="AK68" s="169"/>
      <c r="AL68" s="169"/>
      <c r="AM68" s="169"/>
      <c r="AN68" s="169"/>
      <c r="AO68" s="169"/>
      <c r="AP68" s="169"/>
      <c r="AQ68" s="169"/>
      <c r="AR68" s="169"/>
      <c r="AS68" s="169"/>
      <c r="AT68" s="169"/>
      <c r="AU68" s="169"/>
      <c r="AV68" s="169"/>
      <c r="AW68" s="169"/>
      <c r="AX68" s="169"/>
      <c r="AZ68" s="11"/>
      <c r="BA68" s="11"/>
      <c r="BB68" s="11"/>
      <c r="BC68" s="11"/>
      <c r="BD68" s="11"/>
      <c r="BE68" s="11"/>
    </row>
    <row r="69" spans="2:57" ht="12.75" customHeight="1">
      <c r="B69" s="1542" t="s">
        <v>10</v>
      </c>
      <c r="C69" s="406" t="s">
        <v>15</v>
      </c>
      <c r="D69" s="1292">
        <v>20</v>
      </c>
      <c r="E69" s="7"/>
      <c r="F69" s="591" t="s">
        <v>10</v>
      </c>
      <c r="G69" s="409" t="s">
        <v>11</v>
      </c>
      <c r="H69" s="425">
        <v>20</v>
      </c>
      <c r="I69" s="15"/>
      <c r="N69" s="11"/>
      <c r="S69" s="198"/>
      <c r="T69" s="221"/>
      <c r="U69" s="163"/>
      <c r="V69" s="169"/>
      <c r="W69" s="163"/>
      <c r="X69" s="313"/>
      <c r="Y69" s="972"/>
      <c r="Z69" s="298"/>
      <c r="AA69" s="968"/>
      <c r="AB69" s="169"/>
      <c r="AC69" s="169"/>
      <c r="AD69" s="169"/>
      <c r="AE69" s="169"/>
      <c r="AF69" s="169"/>
      <c r="AG69" s="169"/>
      <c r="AH69" s="169"/>
      <c r="AI69" s="169"/>
      <c r="AJ69" s="169"/>
      <c r="AK69" s="169"/>
      <c r="AL69" s="169"/>
      <c r="AM69" s="169"/>
      <c r="AN69" s="169"/>
      <c r="AO69" s="169"/>
      <c r="AP69" s="169"/>
      <c r="AQ69" s="169"/>
      <c r="AR69" s="169"/>
      <c r="AS69" s="169"/>
      <c r="AT69" s="169"/>
      <c r="AU69" s="169"/>
      <c r="AV69" s="169"/>
      <c r="AW69" s="169"/>
      <c r="AX69" s="169"/>
      <c r="AZ69" s="11"/>
      <c r="BA69" s="11"/>
      <c r="BB69" s="11"/>
      <c r="BC69" s="11"/>
      <c r="BD69" s="11"/>
      <c r="BE69" s="11"/>
    </row>
    <row r="70" spans="2:57" ht="12.75" customHeight="1" thickBot="1">
      <c r="B70" s="479" t="s">
        <v>13</v>
      </c>
      <c r="C70" s="409" t="s">
        <v>560</v>
      </c>
      <c r="D70" s="488">
        <v>100</v>
      </c>
      <c r="E70" s="7"/>
      <c r="F70" s="591" t="s">
        <v>10</v>
      </c>
      <c r="G70" s="409" t="s">
        <v>15</v>
      </c>
      <c r="H70" s="425">
        <v>20</v>
      </c>
      <c r="I70" s="15"/>
      <c r="N70" s="11"/>
      <c r="S70" s="198"/>
      <c r="T70" s="169"/>
      <c r="U70" s="163"/>
      <c r="V70" s="169"/>
      <c r="W70" s="170"/>
      <c r="X70" s="313"/>
      <c r="Y70" s="972"/>
      <c r="Z70" s="298"/>
      <c r="AA70" s="968"/>
      <c r="AB70" s="169"/>
      <c r="AC70" s="169"/>
      <c r="AD70" s="169"/>
      <c r="AE70" s="169"/>
      <c r="AF70" s="169"/>
      <c r="AG70" s="169"/>
      <c r="AH70" s="169"/>
      <c r="AI70" s="169"/>
      <c r="AJ70" s="169"/>
      <c r="AK70" s="169"/>
      <c r="AL70" s="169"/>
      <c r="AM70" s="169"/>
      <c r="AN70" s="169"/>
      <c r="AO70" s="169"/>
      <c r="AP70" s="169"/>
      <c r="AQ70" s="169"/>
      <c r="AR70" s="169"/>
      <c r="AS70" s="169"/>
      <c r="AT70" s="169"/>
      <c r="AU70" s="169"/>
      <c r="AV70" s="169"/>
      <c r="AW70" s="169"/>
      <c r="AX70" s="169"/>
      <c r="AZ70" s="11"/>
      <c r="BA70" s="11"/>
      <c r="BB70" s="11"/>
      <c r="BC70" s="11"/>
      <c r="BD70" s="11"/>
      <c r="BE70" s="11"/>
    </row>
    <row r="71" spans="2:57" ht="13.5" customHeight="1" thickBot="1">
      <c r="B71" s="760"/>
      <c r="C71" s="750" t="s">
        <v>234</v>
      </c>
      <c r="D71" s="64"/>
      <c r="E71" s="7"/>
      <c r="F71" s="1648" t="s">
        <v>13</v>
      </c>
      <c r="G71" s="323" t="s">
        <v>560</v>
      </c>
      <c r="H71" s="1024">
        <v>100</v>
      </c>
      <c r="I71" s="15"/>
      <c r="N71" s="11"/>
      <c r="S71" s="198"/>
      <c r="T71" s="169"/>
      <c r="U71" s="163"/>
      <c r="V71" s="169"/>
      <c r="W71" s="163"/>
      <c r="X71" s="313"/>
      <c r="Y71" s="972"/>
      <c r="Z71" s="298"/>
      <c r="AA71" s="968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Z71" s="11"/>
      <c r="BA71" s="11"/>
      <c r="BB71" s="11"/>
      <c r="BC71" s="11"/>
      <c r="BD71" s="11"/>
      <c r="BE71" s="11"/>
    </row>
    <row r="72" spans="2:57" ht="15.6">
      <c r="B72" s="749" t="s">
        <v>191</v>
      </c>
      <c r="C72" s="748" t="s">
        <v>295</v>
      </c>
      <c r="D72" s="780">
        <v>200</v>
      </c>
      <c r="E72" s="7"/>
      <c r="F72" s="760"/>
      <c r="G72" s="750" t="s">
        <v>234</v>
      </c>
      <c r="H72" s="64"/>
      <c r="I72" s="1005"/>
      <c r="N72" s="11"/>
      <c r="S72" s="198"/>
      <c r="T72" s="169"/>
      <c r="U72" s="163"/>
      <c r="V72" s="169"/>
      <c r="W72" s="170"/>
      <c r="X72" s="313"/>
      <c r="Y72" s="972"/>
      <c r="Z72" s="298"/>
      <c r="AA72" s="968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Z72" s="11"/>
      <c r="BA72" s="11"/>
      <c r="BB72" s="11"/>
      <c r="BC72" s="11"/>
      <c r="BD72" s="11"/>
      <c r="BE72" s="11"/>
    </row>
    <row r="73" spans="2:57" ht="15.6">
      <c r="B73" s="424" t="s">
        <v>266</v>
      </c>
      <c r="C73" s="441" t="s">
        <v>267</v>
      </c>
      <c r="D73" s="488">
        <v>95</v>
      </c>
      <c r="E73" s="7"/>
      <c r="F73" s="422" t="s">
        <v>725</v>
      </c>
      <c r="G73" s="409" t="s">
        <v>726</v>
      </c>
      <c r="H73" s="832">
        <v>200</v>
      </c>
      <c r="I73" s="1005"/>
      <c r="N73" s="11"/>
      <c r="S73" s="198"/>
      <c r="T73" s="169"/>
      <c r="U73" s="201"/>
      <c r="V73" s="169"/>
      <c r="W73" s="163"/>
      <c r="X73" s="313"/>
      <c r="Y73" s="972"/>
      <c r="Z73" s="298"/>
      <c r="AA73" s="968"/>
      <c r="AB73" s="169"/>
      <c r="AC73" s="169"/>
      <c r="AD73" s="169"/>
      <c r="AE73" s="169"/>
      <c r="AF73" s="169"/>
      <c r="AG73" s="169"/>
      <c r="AH73" s="169"/>
      <c r="AI73" s="169"/>
      <c r="AJ73" s="169"/>
      <c r="AK73" s="169"/>
      <c r="AL73" s="169"/>
      <c r="AM73" s="169"/>
      <c r="AN73" s="169"/>
      <c r="AO73" s="169"/>
      <c r="AP73" s="169"/>
      <c r="AQ73" s="169"/>
      <c r="AR73" s="169"/>
      <c r="AS73" s="169"/>
      <c r="AT73" s="169"/>
      <c r="AU73" s="169"/>
      <c r="AV73" s="169"/>
      <c r="AW73" s="169"/>
      <c r="AX73" s="169"/>
      <c r="AZ73" s="11"/>
      <c r="BA73" s="11"/>
      <c r="BB73" s="11"/>
      <c r="BC73" s="11"/>
      <c r="BD73" s="11"/>
      <c r="BE73" s="11"/>
    </row>
    <row r="74" spans="2:57" ht="15.6">
      <c r="B74" s="424" t="s">
        <v>359</v>
      </c>
      <c r="C74" s="409" t="s">
        <v>360</v>
      </c>
      <c r="D74" s="488">
        <v>160</v>
      </c>
      <c r="E74" s="105"/>
      <c r="F74" s="514" t="s">
        <v>587</v>
      </c>
      <c r="G74" s="409" t="s">
        <v>530</v>
      </c>
      <c r="H74" s="425">
        <v>60</v>
      </c>
      <c r="I74" s="964"/>
      <c r="N74" s="11"/>
      <c r="S74" s="198"/>
      <c r="T74" s="169"/>
      <c r="U74" s="169"/>
      <c r="V74" s="169"/>
      <c r="W74" s="167"/>
      <c r="X74" s="313"/>
      <c r="Y74" s="972"/>
      <c r="Z74" s="298"/>
      <c r="AA74" s="968"/>
      <c r="AB74" s="169"/>
      <c r="AC74" s="169"/>
      <c r="AD74" s="169"/>
      <c r="AE74" s="169"/>
      <c r="AF74" s="169"/>
      <c r="AG74" s="169"/>
      <c r="AH74" s="169"/>
      <c r="AI74" s="169"/>
      <c r="AJ74" s="169"/>
      <c r="AK74" s="169"/>
      <c r="AL74" s="169"/>
      <c r="AM74" s="169"/>
      <c r="AN74" s="169"/>
      <c r="AO74" s="169"/>
      <c r="AP74" s="169"/>
      <c r="AQ74" s="169"/>
      <c r="AR74" s="169"/>
      <c r="AS74" s="169"/>
      <c r="AT74" s="169"/>
      <c r="AU74" s="169"/>
      <c r="AV74" s="169"/>
      <c r="AW74" s="169"/>
      <c r="AX74" s="169"/>
      <c r="AZ74" s="11"/>
      <c r="BA74" s="11"/>
      <c r="BB74" s="11"/>
      <c r="BC74" s="11"/>
      <c r="BD74" s="11"/>
      <c r="BE74" s="11"/>
    </row>
    <row r="75" spans="2:57" ht="15.6">
      <c r="B75" s="424" t="s">
        <v>17</v>
      </c>
      <c r="C75" s="409" t="s">
        <v>499</v>
      </c>
      <c r="D75" s="488">
        <v>200</v>
      </c>
      <c r="E75" s="105"/>
      <c r="F75" s="421" t="s">
        <v>318</v>
      </c>
      <c r="G75" s="487" t="s">
        <v>315</v>
      </c>
      <c r="H75" s="524" t="s">
        <v>319</v>
      </c>
      <c r="I75" s="15"/>
      <c r="N75" s="11"/>
      <c r="S75" s="198"/>
      <c r="T75" s="169"/>
      <c r="U75" s="163"/>
      <c r="V75" s="169"/>
      <c r="W75" s="167"/>
      <c r="X75" s="313"/>
      <c r="Y75" s="972"/>
      <c r="Z75" s="298"/>
      <c r="AA75" s="968"/>
      <c r="AB75" s="169"/>
      <c r="AC75" s="169"/>
      <c r="AD75" s="169"/>
      <c r="AE75" s="169"/>
      <c r="AF75" s="169"/>
      <c r="AG75" s="169"/>
      <c r="AH75" s="169"/>
      <c r="AI75" s="169"/>
      <c r="AJ75" s="169"/>
      <c r="AK75" s="169"/>
      <c r="AL75" s="169"/>
      <c r="AM75" s="169"/>
      <c r="AN75" s="169"/>
      <c r="AO75" s="169"/>
      <c r="AP75" s="169"/>
      <c r="AQ75" s="169"/>
      <c r="AR75" s="169"/>
      <c r="AS75" s="169"/>
      <c r="AT75" s="169"/>
      <c r="AU75" s="169"/>
      <c r="AV75" s="169"/>
      <c r="AW75" s="169"/>
      <c r="AX75" s="169"/>
      <c r="AZ75" s="11"/>
      <c r="BA75" s="11"/>
      <c r="BB75" s="11"/>
      <c r="BC75" s="11"/>
      <c r="BD75" s="11"/>
      <c r="BE75" s="11"/>
    </row>
    <row r="76" spans="2:57" ht="17.25" customHeight="1">
      <c r="B76" s="424" t="s">
        <v>10</v>
      </c>
      <c r="C76" s="409" t="s">
        <v>11</v>
      </c>
      <c r="D76" s="488">
        <v>40</v>
      </c>
      <c r="E76" s="7"/>
      <c r="F76" s="527"/>
      <c r="G76" s="668" t="s">
        <v>316</v>
      </c>
      <c r="H76" s="528"/>
      <c r="I76" s="15"/>
      <c r="M76" s="11"/>
      <c r="N76" s="11"/>
      <c r="S76" s="198"/>
      <c r="T76" s="169"/>
      <c r="U76" s="163"/>
      <c r="V76" s="169"/>
      <c r="W76" s="167"/>
      <c r="X76" s="313"/>
      <c r="Y76" s="972"/>
      <c r="Z76" s="298"/>
      <c r="AA76" s="968"/>
      <c r="AB76" s="169"/>
      <c r="AC76" s="169"/>
      <c r="AD76" s="169"/>
      <c r="AE76" s="169"/>
      <c r="AF76" s="169"/>
      <c r="AG76" s="169"/>
      <c r="AH76" s="169"/>
      <c r="AI76" s="169"/>
      <c r="AJ76" s="169"/>
      <c r="AK76" s="169"/>
      <c r="AL76" s="169"/>
      <c r="AM76" s="169"/>
      <c r="AN76" s="169"/>
      <c r="AO76" s="169"/>
      <c r="AP76" s="169"/>
      <c r="AQ76" s="169"/>
      <c r="AR76" s="169"/>
      <c r="AS76" s="169"/>
      <c r="AT76" s="169"/>
      <c r="AU76" s="169"/>
      <c r="AV76" s="169"/>
      <c r="AW76" s="169"/>
      <c r="AX76" s="169"/>
      <c r="AZ76" s="11"/>
      <c r="BA76" s="11"/>
      <c r="BB76" s="11"/>
      <c r="BC76" s="11"/>
      <c r="BD76" s="11"/>
      <c r="BE76" s="11"/>
    </row>
    <row r="77" spans="2:57" ht="16.2" thickBot="1">
      <c r="B77" s="830" t="s">
        <v>10</v>
      </c>
      <c r="C77" s="323" t="s">
        <v>15</v>
      </c>
      <c r="D77" s="831">
        <v>20</v>
      </c>
      <c r="E77" s="11"/>
      <c r="F77" s="527" t="s">
        <v>320</v>
      </c>
      <c r="G77" s="668" t="s">
        <v>499</v>
      </c>
      <c r="H77" s="528">
        <v>200</v>
      </c>
      <c r="I77" s="15"/>
      <c r="J77" s="11"/>
      <c r="K77" s="179"/>
      <c r="L77" s="11"/>
      <c r="M77" s="11"/>
      <c r="N77" s="11"/>
      <c r="O77" s="11"/>
      <c r="P77" s="11"/>
      <c r="Q77" s="11"/>
      <c r="R77" s="11"/>
      <c r="S77" s="198"/>
      <c r="T77" s="982"/>
      <c r="U77" s="347"/>
      <c r="V77" s="169"/>
      <c r="W77" s="167"/>
      <c r="X77" s="313"/>
      <c r="Y77" s="972"/>
      <c r="Z77" s="298"/>
      <c r="AA77" s="968"/>
      <c r="AB77" s="169"/>
      <c r="AC77" s="169"/>
      <c r="AD77" s="169"/>
      <c r="AE77" s="169"/>
      <c r="AF77" s="169"/>
      <c r="AG77" s="169"/>
      <c r="AH77" s="169"/>
      <c r="AI77" s="169"/>
      <c r="AJ77" s="169"/>
      <c r="AK77" s="169"/>
      <c r="AL77" s="169"/>
      <c r="AM77" s="169"/>
      <c r="AN77" s="169"/>
      <c r="AO77" s="169"/>
      <c r="AP77" s="169"/>
      <c r="AQ77" s="169"/>
      <c r="AR77" s="169"/>
      <c r="AS77" s="169"/>
      <c r="AT77" s="169"/>
      <c r="AU77" s="169"/>
      <c r="AV77" s="169"/>
      <c r="AW77" s="169"/>
      <c r="AX77" s="169"/>
      <c r="AZ77" s="11"/>
      <c r="BA77" s="11"/>
      <c r="BB77" s="11"/>
      <c r="BC77" s="11"/>
      <c r="BD77" s="11"/>
      <c r="BE77" s="11"/>
    </row>
    <row r="78" spans="2:57" ht="15.6">
      <c r="B78" s="38"/>
      <c r="C78" s="7"/>
      <c r="D78" s="16"/>
      <c r="E78" s="11"/>
      <c r="F78" s="591" t="s">
        <v>10</v>
      </c>
      <c r="G78" s="409" t="s">
        <v>11</v>
      </c>
      <c r="H78" s="425">
        <v>50</v>
      </c>
      <c r="I78" s="15"/>
      <c r="M78" s="11"/>
      <c r="N78" s="11"/>
      <c r="O78" s="40"/>
      <c r="P78" s="7"/>
      <c r="Q78" s="15"/>
      <c r="R78" s="11"/>
      <c r="S78" s="163"/>
      <c r="T78" s="163"/>
      <c r="U78" s="169"/>
      <c r="V78" s="169"/>
      <c r="W78" s="167"/>
      <c r="X78" s="313"/>
      <c r="Y78" s="972"/>
      <c r="Z78" s="298"/>
      <c r="AA78" s="968"/>
      <c r="AB78" s="169"/>
      <c r="AC78" s="169"/>
      <c r="AD78" s="169"/>
      <c r="AE78" s="169"/>
      <c r="AF78" s="169"/>
      <c r="AG78" s="169"/>
      <c r="AH78" s="169"/>
      <c r="AI78" s="169"/>
      <c r="AJ78" s="169"/>
      <c r="AK78" s="169"/>
      <c r="AL78" s="169"/>
      <c r="AM78" s="169"/>
      <c r="AN78" s="169"/>
      <c r="AO78" s="169"/>
      <c r="AP78" s="169"/>
      <c r="AQ78" s="169"/>
      <c r="AR78" s="169"/>
      <c r="AS78" s="169"/>
      <c r="AT78" s="169"/>
      <c r="AU78" s="169"/>
      <c r="AV78" s="169"/>
      <c r="AW78" s="169"/>
      <c r="AX78" s="169"/>
      <c r="AZ78" s="11"/>
      <c r="BA78" s="11"/>
      <c r="BB78" s="11"/>
      <c r="BC78" s="11"/>
      <c r="BD78" s="11"/>
      <c r="BE78" s="11"/>
    </row>
    <row r="79" spans="2:57" ht="20.25" customHeight="1" thickBot="1">
      <c r="B79" s="1"/>
      <c r="C79" s="197"/>
      <c r="E79" s="11"/>
      <c r="F79" s="1887" t="s">
        <v>10</v>
      </c>
      <c r="G79" s="323" t="s">
        <v>15</v>
      </c>
      <c r="H79" s="1024">
        <v>30</v>
      </c>
      <c r="I79" s="15"/>
      <c r="M79" s="11"/>
      <c r="N79" s="11"/>
      <c r="O79" s="11"/>
      <c r="P79" s="49"/>
      <c r="Q79" s="11"/>
      <c r="R79" s="11"/>
      <c r="S79" s="163"/>
      <c r="T79" s="169"/>
      <c r="U79" s="169"/>
      <c r="V79" s="169"/>
      <c r="W79" s="169"/>
      <c r="X79" s="169"/>
      <c r="Y79" s="169"/>
      <c r="Z79" s="169"/>
      <c r="AA79" s="169"/>
      <c r="AB79" s="169"/>
      <c r="AC79" s="169"/>
      <c r="AD79" s="180"/>
      <c r="AE79" s="174"/>
      <c r="AF79" s="174"/>
      <c r="AG79" s="169"/>
      <c r="AH79" s="169"/>
      <c r="AI79" s="169"/>
      <c r="AJ79" s="169"/>
      <c r="AK79" s="169"/>
      <c r="AL79" s="169"/>
      <c r="AM79" s="169"/>
      <c r="AN79" s="169"/>
      <c r="AO79" s="169"/>
      <c r="AP79" s="169"/>
      <c r="AQ79" s="169"/>
      <c r="AR79" s="169"/>
      <c r="AS79" s="169"/>
      <c r="AT79" s="169"/>
      <c r="AU79" s="169"/>
      <c r="AV79" s="169"/>
      <c r="AW79" s="169"/>
      <c r="AX79" s="169"/>
      <c r="AZ79" s="11"/>
      <c r="BA79" s="11"/>
      <c r="BB79" s="11"/>
      <c r="BC79" s="11"/>
      <c r="BD79" s="11"/>
      <c r="BE79" s="11"/>
    </row>
    <row r="80" spans="2:57">
      <c r="B80" s="788" t="s">
        <v>2</v>
      </c>
      <c r="C80" s="789" t="s">
        <v>3</v>
      </c>
      <c r="D80" s="1027" t="s">
        <v>4</v>
      </c>
      <c r="E80" s="11"/>
      <c r="F80" s="38"/>
      <c r="G80" s="7"/>
      <c r="H80" s="15"/>
      <c r="I80" s="54"/>
      <c r="M80" s="11"/>
      <c r="N80" s="11"/>
      <c r="O80" s="40"/>
      <c r="P80" s="7"/>
      <c r="Q80" s="15"/>
      <c r="R80" s="11"/>
      <c r="S80" s="169"/>
      <c r="T80" s="169"/>
      <c r="U80" s="169"/>
      <c r="V80" s="169"/>
      <c r="W80" s="169"/>
      <c r="X80" s="169"/>
      <c r="Y80" s="169"/>
      <c r="Z80" s="169"/>
      <c r="AA80" s="169"/>
      <c r="AB80" s="169"/>
      <c r="AC80" s="169"/>
      <c r="AD80" s="180"/>
      <c r="AE80" s="163"/>
      <c r="AF80" s="162"/>
      <c r="AG80" s="169"/>
      <c r="AH80" s="169"/>
      <c r="AI80" s="169"/>
      <c r="AJ80" s="169"/>
      <c r="AK80" s="169"/>
      <c r="AL80" s="169"/>
      <c r="AM80" s="169"/>
      <c r="AN80" s="169"/>
      <c r="AO80" s="169"/>
      <c r="AP80" s="169"/>
      <c r="AQ80" s="169"/>
      <c r="AR80" s="169"/>
      <c r="AS80" s="169"/>
      <c r="AT80" s="169"/>
      <c r="AU80" s="169"/>
      <c r="AV80" s="169"/>
      <c r="AW80" s="169"/>
      <c r="AX80" s="169"/>
      <c r="AZ80" s="11"/>
      <c r="BA80" s="11"/>
      <c r="BB80" s="11"/>
      <c r="BC80" s="11"/>
      <c r="BD80" s="11"/>
      <c r="BE80" s="11"/>
    </row>
    <row r="81" spans="2:57" ht="15" thickBot="1">
      <c r="B81" s="791" t="s">
        <v>5</v>
      </c>
      <c r="C81" s="169"/>
      <c r="D81" s="1028" t="s">
        <v>80</v>
      </c>
      <c r="E81" s="11"/>
      <c r="F81" s="184"/>
      <c r="G81" s="163"/>
      <c r="H81" s="162"/>
      <c r="I81" s="1006"/>
      <c r="M81" s="11"/>
      <c r="N81" s="11"/>
      <c r="O81" s="40"/>
      <c r="P81" s="7"/>
      <c r="Q81" s="15"/>
      <c r="R81" s="11"/>
      <c r="S81" s="169"/>
      <c r="T81" s="169"/>
      <c r="U81" s="169"/>
      <c r="V81" s="169"/>
      <c r="W81" s="169"/>
      <c r="X81" s="206"/>
      <c r="Y81" s="169"/>
      <c r="Z81" s="169"/>
      <c r="AA81" s="169"/>
      <c r="AB81" s="169"/>
      <c r="AC81" s="169"/>
      <c r="AD81" s="169"/>
      <c r="AE81" s="169"/>
      <c r="AF81" s="169"/>
      <c r="AG81" s="169"/>
      <c r="AH81" s="169"/>
      <c r="AI81" s="169"/>
      <c r="AJ81" s="169"/>
      <c r="AK81" s="169"/>
      <c r="AL81" s="169"/>
      <c r="AM81" s="169"/>
      <c r="AN81" s="169"/>
      <c r="AO81" s="169"/>
      <c r="AP81" s="169"/>
      <c r="AQ81" s="169"/>
      <c r="AR81" s="169"/>
      <c r="AS81" s="169"/>
      <c r="AT81" s="169"/>
      <c r="AU81" s="169"/>
      <c r="AV81" s="169"/>
      <c r="AW81" s="169"/>
      <c r="AX81" s="169"/>
      <c r="AZ81" s="11"/>
      <c r="BA81" s="11"/>
      <c r="BB81" s="11"/>
      <c r="BC81" s="11"/>
      <c r="BD81" s="11"/>
      <c r="BE81" s="11"/>
    </row>
    <row r="82" spans="2:57" ht="21" customHeight="1" thickBot="1">
      <c r="B82" s="1483" t="s">
        <v>575</v>
      </c>
      <c r="C82" s="793"/>
      <c r="D82" s="794"/>
      <c r="E82" s="11"/>
      <c r="G82" s="88"/>
      <c r="I82" s="11"/>
      <c r="M82" s="11"/>
      <c r="N82" s="11"/>
      <c r="O82" s="11"/>
      <c r="P82" s="49"/>
      <c r="Q82" s="11"/>
      <c r="R82" s="11"/>
      <c r="S82" s="169"/>
      <c r="T82" s="169"/>
      <c r="U82" s="169"/>
      <c r="V82" s="169"/>
      <c r="W82" s="169"/>
      <c r="X82" s="206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Z82" s="11"/>
      <c r="BA82" s="11"/>
      <c r="BB82" s="11"/>
      <c r="BC82" s="11"/>
      <c r="BD82" s="11"/>
      <c r="BE82" s="11"/>
    </row>
    <row r="83" spans="2:57" ht="12.75" customHeight="1">
      <c r="B83" s="100"/>
      <c r="C83" s="273" t="s">
        <v>346</v>
      </c>
      <c r="D83" s="64"/>
      <c r="E83" s="11"/>
      <c r="G83" s="88"/>
      <c r="I83" s="11"/>
      <c r="M83" s="11"/>
      <c r="N83" s="11"/>
      <c r="O83" s="11"/>
      <c r="P83" s="179"/>
      <c r="Q83" s="11"/>
      <c r="R83" s="11"/>
      <c r="S83" s="169"/>
      <c r="T83" s="169"/>
      <c r="U83" s="169"/>
      <c r="V83" s="169"/>
      <c r="W83" s="169"/>
      <c r="X83" s="206"/>
      <c r="Y83" s="169"/>
      <c r="Z83" s="169"/>
      <c r="AA83" s="169"/>
      <c r="AB83" s="169"/>
      <c r="AC83" s="169"/>
      <c r="AD83" s="169"/>
      <c r="AE83" s="169"/>
      <c r="AF83" s="169"/>
      <c r="AG83" s="169"/>
      <c r="AH83" s="169"/>
      <c r="AI83" s="169"/>
      <c r="AJ83" s="169"/>
      <c r="AK83" s="169"/>
      <c r="AL83" s="169"/>
      <c r="AM83" s="169"/>
      <c r="AN83" s="169"/>
      <c r="AO83" s="169"/>
      <c r="AP83" s="169"/>
      <c r="AQ83" s="169"/>
      <c r="AR83" s="169"/>
      <c r="AS83" s="169"/>
      <c r="AT83" s="169"/>
      <c r="AU83" s="169"/>
      <c r="AV83" s="169"/>
      <c r="AW83" s="169"/>
      <c r="AX83" s="169"/>
      <c r="AZ83" s="11"/>
      <c r="BA83" s="11"/>
      <c r="BB83" s="11"/>
      <c r="BC83" s="11"/>
      <c r="BD83" s="11"/>
      <c r="BE83" s="11"/>
    </row>
    <row r="84" spans="2:57" ht="15" thickBot="1">
      <c r="B84" s="421" t="s">
        <v>119</v>
      </c>
      <c r="C84" s="487" t="s">
        <v>636</v>
      </c>
      <c r="D84" s="1760" t="s">
        <v>559</v>
      </c>
      <c r="E84" s="11"/>
      <c r="G84" s="88"/>
      <c r="I84" s="11"/>
      <c r="M84" s="11"/>
      <c r="N84" s="11"/>
      <c r="O84" s="11"/>
      <c r="P84" s="49"/>
      <c r="Q84" s="11"/>
      <c r="R84" s="11"/>
      <c r="S84" s="169"/>
      <c r="T84" s="169"/>
      <c r="U84" s="169"/>
      <c r="V84" s="169"/>
      <c r="W84" s="169"/>
      <c r="X84" s="206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69"/>
      <c r="AL84" s="169"/>
      <c r="AM84" s="169"/>
      <c r="AN84" s="169"/>
      <c r="AO84" s="169"/>
      <c r="AP84" s="169"/>
      <c r="AQ84" s="169"/>
      <c r="AR84" s="169"/>
      <c r="AS84" s="169"/>
      <c r="AT84" s="169"/>
      <c r="AU84" s="169"/>
      <c r="AV84" s="169"/>
      <c r="AW84" s="169"/>
      <c r="AX84" s="169"/>
      <c r="AZ84" s="11"/>
      <c r="BA84" s="11"/>
      <c r="BB84" s="11"/>
      <c r="BC84" s="11"/>
      <c r="BD84" s="11"/>
      <c r="BE84" s="11"/>
    </row>
    <row r="85" spans="2:57">
      <c r="B85" s="631"/>
      <c r="C85" s="668" t="s">
        <v>689</v>
      </c>
      <c r="D85" s="597"/>
      <c r="E85" s="11"/>
      <c r="F85" s="31" t="s">
        <v>2</v>
      </c>
      <c r="G85" s="789" t="s">
        <v>3</v>
      </c>
      <c r="H85" s="451" t="s">
        <v>4</v>
      </c>
      <c r="I85" s="11"/>
      <c r="M85" s="11"/>
      <c r="N85" s="11"/>
      <c r="O85" s="40"/>
      <c r="P85" s="163"/>
      <c r="Q85" s="15"/>
      <c r="R85" s="11"/>
      <c r="S85" s="169"/>
      <c r="T85" s="169"/>
      <c r="U85" s="169"/>
      <c r="V85" s="169"/>
      <c r="W85" s="169"/>
      <c r="X85" s="336"/>
      <c r="Y85" s="611"/>
      <c r="Z85" s="336"/>
      <c r="AA85" s="611"/>
      <c r="AB85" s="169"/>
      <c r="AC85" s="167"/>
      <c r="AD85" s="331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P85" s="169"/>
      <c r="AQ85" s="169"/>
      <c r="AR85" s="169"/>
      <c r="AS85" s="169"/>
      <c r="AT85" s="169"/>
      <c r="AU85" s="169"/>
      <c r="AV85" s="169"/>
      <c r="AW85" s="169"/>
      <c r="AX85" s="169"/>
      <c r="AZ85" s="11"/>
      <c r="BA85" s="11"/>
      <c r="BB85" s="11"/>
      <c r="BC85" s="11"/>
      <c r="BD85" s="11"/>
      <c r="BE85" s="11"/>
    </row>
    <row r="86" spans="2:57" ht="12.75" customHeight="1" thickBot="1">
      <c r="B86" s="504" t="s">
        <v>189</v>
      </c>
      <c r="C86" s="409" t="s">
        <v>188</v>
      </c>
      <c r="D86" s="488">
        <v>200</v>
      </c>
      <c r="E86" s="768"/>
      <c r="F86" s="501" t="s">
        <v>5</v>
      </c>
      <c r="G86" s="198"/>
      <c r="H86" s="582" t="s">
        <v>80</v>
      </c>
      <c r="I86" s="718"/>
      <c r="M86" s="11"/>
      <c r="N86" s="11"/>
      <c r="P86" s="88"/>
      <c r="R86" s="11"/>
      <c r="S86" s="356"/>
      <c r="T86" s="169"/>
      <c r="U86" s="155"/>
      <c r="V86" s="169"/>
      <c r="W86" s="167"/>
      <c r="X86" s="168"/>
      <c r="Y86" s="206"/>
      <c r="Z86" s="967"/>
      <c r="AA86" s="968"/>
      <c r="AB86" s="169"/>
      <c r="AC86" s="169"/>
      <c r="AD86" s="169"/>
      <c r="AE86" s="169"/>
      <c r="AF86" s="169"/>
      <c r="AG86" s="169"/>
      <c r="AH86" s="169"/>
      <c r="AI86" s="169"/>
      <c r="AJ86" s="169"/>
      <c r="AK86" s="169"/>
      <c r="AL86" s="169"/>
      <c r="AM86" s="169"/>
      <c r="AN86" s="169"/>
      <c r="AO86" s="169"/>
      <c r="AP86" s="169"/>
      <c r="AQ86" s="169"/>
      <c r="AR86" s="169"/>
      <c r="AS86" s="169"/>
      <c r="AT86" s="169"/>
      <c r="AU86" s="169"/>
      <c r="AV86" s="169"/>
      <c r="AW86" s="169"/>
      <c r="AX86" s="169"/>
      <c r="AZ86" s="11"/>
      <c r="BA86" s="11"/>
      <c r="BB86" s="11"/>
      <c r="BC86" s="11"/>
      <c r="BD86" s="11"/>
      <c r="BE86" s="11"/>
    </row>
    <row r="87" spans="2:57" ht="17.25" customHeight="1" thickBot="1">
      <c r="B87" s="514" t="s">
        <v>574</v>
      </c>
      <c r="C87" s="473" t="s">
        <v>235</v>
      </c>
      <c r="D87" s="495">
        <v>50</v>
      </c>
      <c r="E87" s="109"/>
      <c r="F87" s="1483" t="s">
        <v>598</v>
      </c>
      <c r="G87" s="927"/>
      <c r="H87" s="56"/>
      <c r="I87" s="99"/>
      <c r="M87" s="11"/>
      <c r="N87" s="11"/>
      <c r="P87" s="88"/>
      <c r="R87" s="11"/>
      <c r="S87" s="198"/>
      <c r="T87" s="169"/>
      <c r="U87" s="167"/>
      <c r="V87" s="169"/>
      <c r="W87" s="167"/>
      <c r="X87" s="168"/>
      <c r="Y87" s="206"/>
      <c r="Z87" s="298"/>
      <c r="AA87" s="968"/>
      <c r="AB87" s="169"/>
      <c r="AC87" s="169"/>
      <c r="AD87" s="169"/>
      <c r="AE87" s="169"/>
      <c r="AF87" s="169"/>
      <c r="AG87" s="169"/>
      <c r="AH87" s="169"/>
      <c r="AI87" s="169"/>
      <c r="AJ87" s="169"/>
      <c r="AK87" s="169"/>
      <c r="AL87" s="169"/>
      <c r="AM87" s="169"/>
      <c r="AN87" s="169"/>
      <c r="AO87" s="169"/>
      <c r="AP87" s="169"/>
      <c r="AQ87" s="169"/>
      <c r="AR87" s="169"/>
      <c r="AS87" s="169"/>
      <c r="AT87" s="169"/>
      <c r="AU87" s="169"/>
      <c r="AV87" s="169"/>
      <c r="AW87" s="169"/>
      <c r="AX87" s="169"/>
      <c r="AZ87" s="11"/>
      <c r="BA87" s="11"/>
      <c r="BB87" s="11"/>
      <c r="BC87" s="11"/>
      <c r="BD87" s="11"/>
      <c r="BE87" s="11"/>
    </row>
    <row r="88" spans="2:57" ht="14.25" customHeight="1" thickBot="1">
      <c r="B88" s="460" t="s">
        <v>13</v>
      </c>
      <c r="C88" s="409" t="s">
        <v>549</v>
      </c>
      <c r="D88" s="488">
        <v>100</v>
      </c>
      <c r="E88" s="764"/>
      <c r="F88" s="412"/>
      <c r="G88" s="750" t="s">
        <v>346</v>
      </c>
      <c r="H88" s="386"/>
      <c r="I88" s="54"/>
      <c r="M88" s="11"/>
      <c r="N88" s="11"/>
      <c r="O88" s="1886"/>
      <c r="P88" s="179"/>
      <c r="Q88" s="11"/>
      <c r="R88" s="11"/>
      <c r="S88" s="198"/>
      <c r="T88" s="169"/>
      <c r="U88" s="167"/>
      <c r="V88" s="169"/>
      <c r="W88" s="167"/>
      <c r="X88" s="168"/>
      <c r="Y88" s="206"/>
      <c r="Z88" s="298"/>
      <c r="AA88" s="968"/>
      <c r="AB88" s="169"/>
      <c r="AC88" s="169"/>
      <c r="AD88" s="169"/>
      <c r="AE88" s="169"/>
      <c r="AF88" s="169"/>
      <c r="AG88" s="169"/>
      <c r="AH88" s="169"/>
      <c r="AI88" s="169"/>
      <c r="AJ88" s="169"/>
      <c r="AK88" s="169"/>
      <c r="AL88" s="169"/>
      <c r="AM88" s="169"/>
      <c r="AN88" s="169"/>
      <c r="AO88" s="169"/>
      <c r="AP88" s="169"/>
      <c r="AQ88" s="169"/>
      <c r="AR88" s="169"/>
      <c r="AS88" s="169"/>
      <c r="AT88" s="169"/>
      <c r="AU88" s="169"/>
      <c r="AV88" s="169"/>
      <c r="AW88" s="169"/>
      <c r="AX88" s="169"/>
      <c r="AZ88" s="11"/>
      <c r="BA88" s="11"/>
      <c r="BB88" s="11"/>
      <c r="BC88" s="11"/>
      <c r="BD88" s="11"/>
      <c r="BE88" s="11"/>
    </row>
    <row r="89" spans="2:57" ht="14.25" customHeight="1">
      <c r="B89" s="760"/>
      <c r="C89" s="750" t="s">
        <v>234</v>
      </c>
      <c r="D89" s="64"/>
      <c r="E89" s="57"/>
      <c r="F89" s="749" t="s">
        <v>322</v>
      </c>
      <c r="G89" s="487" t="s">
        <v>692</v>
      </c>
      <c r="H89" s="494" t="s">
        <v>324</v>
      </c>
      <c r="I89" s="54"/>
      <c r="M89" s="11"/>
      <c r="N89" s="11"/>
      <c r="O89" s="3"/>
      <c r="P89" s="179"/>
      <c r="Q89" s="11"/>
      <c r="R89" s="11"/>
      <c r="S89" s="198"/>
      <c r="T89" s="169"/>
      <c r="U89" s="167"/>
      <c r="V89" s="169"/>
      <c r="W89" s="167"/>
      <c r="X89" s="168"/>
      <c r="Y89" s="206"/>
      <c r="Z89" s="298"/>
      <c r="AA89" s="968"/>
      <c r="AB89" s="169"/>
      <c r="AC89" s="169"/>
      <c r="AD89" s="169"/>
      <c r="AE89" s="169"/>
      <c r="AF89" s="169"/>
      <c r="AG89" s="169"/>
      <c r="AH89" s="169"/>
      <c r="AI89" s="169"/>
      <c r="AJ89" s="169"/>
      <c r="AK89" s="169"/>
      <c r="AL89" s="169"/>
      <c r="AM89" s="169"/>
      <c r="AN89" s="169"/>
      <c r="AO89" s="169"/>
      <c r="AP89" s="169"/>
      <c r="AQ89" s="169"/>
      <c r="AR89" s="169"/>
      <c r="AS89" s="169"/>
      <c r="AT89" s="169"/>
      <c r="AU89" s="169"/>
      <c r="AV89" s="169"/>
      <c r="AW89" s="169"/>
      <c r="AX89" s="169"/>
      <c r="AZ89" s="11"/>
      <c r="BA89" s="11"/>
      <c r="BB89" s="11"/>
      <c r="BC89" s="11"/>
      <c r="BD89" s="11"/>
      <c r="BE89" s="11"/>
    </row>
    <row r="90" spans="2:57" ht="12.75" customHeight="1">
      <c r="B90" s="1549" t="s">
        <v>301</v>
      </c>
      <c r="C90" s="406" t="s">
        <v>302</v>
      </c>
      <c r="D90" s="738">
        <v>200</v>
      </c>
      <c r="E90" s="57"/>
      <c r="F90" s="504" t="s">
        <v>22</v>
      </c>
      <c r="G90" s="409" t="s">
        <v>237</v>
      </c>
      <c r="H90" s="488">
        <v>200</v>
      </c>
      <c r="I90" s="54"/>
      <c r="M90" s="11"/>
      <c r="N90" s="11"/>
      <c r="O90" s="11"/>
      <c r="P90" s="11"/>
      <c r="Q90" s="11"/>
      <c r="R90" s="11"/>
      <c r="S90" s="198"/>
      <c r="T90" s="169"/>
      <c r="U90" s="163"/>
      <c r="V90" s="169"/>
      <c r="W90" s="163"/>
      <c r="X90" s="168"/>
      <c r="Y90" s="206"/>
      <c r="Z90" s="298"/>
      <c r="AA90" s="968"/>
      <c r="AB90" s="169"/>
      <c r="AC90" s="169"/>
      <c r="AD90" s="169"/>
      <c r="AE90" s="169"/>
      <c r="AF90" s="169"/>
      <c r="AG90" s="169"/>
      <c r="AH90" s="169"/>
      <c r="AI90" s="169"/>
      <c r="AJ90" s="169"/>
      <c r="AK90" s="169"/>
      <c r="AL90" s="169"/>
      <c r="AM90" s="169"/>
      <c r="AN90" s="169"/>
      <c r="AO90" s="169"/>
      <c r="AP90" s="169"/>
      <c r="AQ90" s="169"/>
      <c r="AR90" s="169"/>
      <c r="AS90" s="169"/>
      <c r="AT90" s="169"/>
      <c r="AU90" s="169"/>
      <c r="AV90" s="169"/>
      <c r="AW90" s="169"/>
      <c r="AX90" s="169"/>
      <c r="AZ90" s="11"/>
      <c r="BA90" s="11"/>
      <c r="BB90" s="11"/>
      <c r="BC90" s="11"/>
      <c r="BD90" s="11"/>
      <c r="BE90" s="11"/>
    </row>
    <row r="91" spans="2:57" ht="13.5" customHeight="1">
      <c r="B91" s="421" t="s">
        <v>185</v>
      </c>
      <c r="C91" s="487" t="s">
        <v>507</v>
      </c>
      <c r="D91" s="494" t="s">
        <v>382</v>
      </c>
      <c r="E91" s="7"/>
      <c r="F91" s="710" t="s">
        <v>387</v>
      </c>
      <c r="G91" s="740" t="s">
        <v>388</v>
      </c>
      <c r="H91" s="822">
        <v>40</v>
      </c>
      <c r="I91" s="54"/>
      <c r="M91" s="11"/>
      <c r="N91" s="11"/>
      <c r="O91" s="11"/>
      <c r="P91" s="11"/>
      <c r="Q91" s="11"/>
      <c r="R91" s="11"/>
      <c r="S91" s="198"/>
      <c r="T91" s="169"/>
      <c r="U91" s="163"/>
      <c r="V91" s="169"/>
      <c r="W91" s="170"/>
      <c r="X91" s="171"/>
      <c r="Y91" s="230"/>
      <c r="Z91" s="984"/>
      <c r="AA91" s="968"/>
      <c r="AB91" s="169"/>
      <c r="AC91" s="169"/>
      <c r="AD91" s="169"/>
      <c r="AE91" s="169"/>
      <c r="AF91" s="169"/>
      <c r="AG91" s="169"/>
      <c r="AH91" s="169"/>
      <c r="AI91" s="169"/>
      <c r="AJ91" s="169"/>
      <c r="AK91" s="169"/>
      <c r="AL91" s="169"/>
      <c r="AM91" s="169"/>
      <c r="AN91" s="169"/>
      <c r="AO91" s="169"/>
      <c r="AP91" s="169"/>
      <c r="AQ91" s="169"/>
      <c r="AR91" s="169"/>
      <c r="AS91" s="169"/>
      <c r="AT91" s="169"/>
      <c r="AU91" s="169"/>
      <c r="AV91" s="169"/>
      <c r="AW91" s="169"/>
      <c r="AX91" s="169"/>
      <c r="AZ91" s="11"/>
    </row>
    <row r="92" spans="2:57" ht="12.75" customHeight="1">
      <c r="B92" s="421" t="s">
        <v>303</v>
      </c>
      <c r="C92" s="487" t="s">
        <v>190</v>
      </c>
      <c r="D92" s="494" t="s">
        <v>553</v>
      </c>
      <c r="E92" s="7"/>
      <c r="F92" s="424" t="s">
        <v>10</v>
      </c>
      <c r="G92" s="409" t="s">
        <v>11</v>
      </c>
      <c r="H92" s="488">
        <v>40</v>
      </c>
      <c r="I92" s="54"/>
      <c r="M92" s="11"/>
      <c r="N92" s="11"/>
      <c r="O92" s="11"/>
      <c r="P92" s="11"/>
      <c r="Q92" s="11"/>
      <c r="R92" s="11"/>
      <c r="S92" s="198"/>
      <c r="T92" s="169"/>
      <c r="U92" s="163"/>
      <c r="V92" s="169"/>
      <c r="W92" s="163"/>
      <c r="X92" s="168"/>
      <c r="Y92" s="206"/>
      <c r="Z92" s="298"/>
      <c r="AA92" s="968"/>
      <c r="AB92" s="169"/>
      <c r="AC92" s="169"/>
      <c r="AD92" s="169"/>
      <c r="AE92" s="169"/>
      <c r="AF92" s="169"/>
      <c r="AG92" s="169"/>
      <c r="AH92" s="169"/>
      <c r="AI92" s="169"/>
      <c r="AJ92" s="169"/>
      <c r="AK92" s="169"/>
      <c r="AL92" s="169"/>
      <c r="AM92" s="169"/>
      <c r="AN92" s="169"/>
      <c r="AO92" s="169"/>
      <c r="AP92" s="169"/>
      <c r="AQ92" s="169"/>
      <c r="AR92" s="169"/>
      <c r="AS92" s="169"/>
      <c r="AT92" s="169"/>
      <c r="AU92" s="169"/>
      <c r="AV92" s="169"/>
      <c r="AW92" s="169"/>
      <c r="AX92" s="169"/>
      <c r="AZ92" s="11"/>
    </row>
    <row r="93" spans="2:57" ht="12.75" customHeight="1" thickBot="1">
      <c r="B93" s="527" t="s">
        <v>147</v>
      </c>
      <c r="C93" s="668" t="s">
        <v>304</v>
      </c>
      <c r="D93" s="845"/>
      <c r="E93" s="57"/>
      <c r="F93" s="830" t="s">
        <v>10</v>
      </c>
      <c r="G93" s="323" t="s">
        <v>15</v>
      </c>
      <c r="H93" s="831">
        <v>20</v>
      </c>
      <c r="I93" s="149"/>
      <c r="M93" s="11"/>
      <c r="N93" s="11"/>
      <c r="O93" s="11"/>
      <c r="P93" s="11"/>
      <c r="Q93" s="11"/>
      <c r="R93" s="11"/>
      <c r="S93" s="198"/>
      <c r="T93" s="360"/>
      <c r="U93" s="163"/>
      <c r="V93" s="169"/>
      <c r="W93" s="167"/>
      <c r="X93" s="168"/>
      <c r="Y93" s="230"/>
      <c r="Z93" s="298"/>
      <c r="AA93" s="968"/>
      <c r="AB93" s="169"/>
      <c r="AC93" s="169"/>
      <c r="AD93" s="169"/>
      <c r="AE93" s="169"/>
      <c r="AF93" s="169"/>
      <c r="AG93" s="169"/>
      <c r="AH93" s="169"/>
      <c r="AI93" s="169"/>
      <c r="AJ93" s="169"/>
      <c r="AK93" s="169"/>
      <c r="AL93" s="169"/>
      <c r="AM93" s="169"/>
      <c r="AN93" s="169"/>
      <c r="AO93" s="169"/>
      <c r="AP93" s="169"/>
      <c r="AQ93" s="169"/>
      <c r="AR93" s="169"/>
      <c r="AS93" s="169"/>
      <c r="AT93" s="169"/>
      <c r="AU93" s="169"/>
      <c r="AV93" s="169"/>
      <c r="AW93" s="169"/>
      <c r="AX93" s="169"/>
      <c r="AZ93" s="11"/>
    </row>
    <row r="94" spans="2:57" ht="14.25" customHeight="1">
      <c r="B94" s="424" t="s">
        <v>9</v>
      </c>
      <c r="C94" s="409" t="s">
        <v>229</v>
      </c>
      <c r="D94" s="488">
        <v>200</v>
      </c>
      <c r="E94" s="7"/>
      <c r="F94" s="760"/>
      <c r="G94" s="750" t="s">
        <v>234</v>
      </c>
      <c r="H94" s="64"/>
      <c r="I94" s="162"/>
      <c r="M94" s="11"/>
      <c r="N94" s="11"/>
      <c r="O94" s="11"/>
      <c r="P94" s="11"/>
      <c r="Q94" s="11"/>
      <c r="R94" s="11"/>
      <c r="S94" s="198"/>
      <c r="T94" s="221"/>
      <c r="U94" s="163"/>
      <c r="V94" s="169"/>
      <c r="W94" s="170"/>
      <c r="X94" s="171"/>
      <c r="Y94" s="230"/>
      <c r="Z94" s="973"/>
      <c r="AA94" s="968"/>
      <c r="AB94" s="169"/>
      <c r="AC94" s="169"/>
      <c r="AD94" s="169"/>
      <c r="AE94" s="169"/>
      <c r="AF94" s="169"/>
      <c r="AG94" s="169"/>
      <c r="AH94" s="169"/>
      <c r="AI94" s="169"/>
      <c r="AJ94" s="169"/>
      <c r="AK94" s="169"/>
      <c r="AL94" s="169"/>
      <c r="AM94" s="169"/>
      <c r="AN94" s="169"/>
      <c r="AO94" s="169"/>
      <c r="AP94" s="169"/>
      <c r="AQ94" s="169"/>
      <c r="AR94" s="169"/>
      <c r="AS94" s="169"/>
      <c r="AT94" s="169"/>
      <c r="AU94" s="169"/>
      <c r="AV94" s="169"/>
      <c r="AW94" s="169"/>
      <c r="AX94" s="169"/>
      <c r="AZ94" s="11"/>
    </row>
    <row r="95" spans="2:57" ht="13.5" customHeight="1">
      <c r="B95" s="424" t="s">
        <v>10</v>
      </c>
      <c r="C95" s="409" t="s">
        <v>11</v>
      </c>
      <c r="D95" s="488">
        <v>30</v>
      </c>
      <c r="E95" s="57"/>
      <c r="F95" s="422" t="s">
        <v>589</v>
      </c>
      <c r="G95" s="409" t="s">
        <v>590</v>
      </c>
      <c r="H95" s="822">
        <v>200</v>
      </c>
      <c r="I95" s="38"/>
      <c r="M95" s="11"/>
      <c r="N95" s="11"/>
      <c r="O95" s="11"/>
      <c r="P95" s="11"/>
      <c r="Q95" s="11"/>
      <c r="R95" s="169"/>
      <c r="S95" s="198"/>
      <c r="T95" s="169"/>
      <c r="U95" s="163"/>
      <c r="V95" s="169"/>
      <c r="W95" s="163"/>
      <c r="X95" s="162"/>
      <c r="Y95" s="225"/>
      <c r="Z95" s="298"/>
      <c r="AA95" s="968"/>
      <c r="AB95" s="169"/>
      <c r="AC95" s="169"/>
      <c r="AD95" s="169"/>
      <c r="AE95" s="169"/>
      <c r="AF95" s="169"/>
      <c r="AG95" s="169"/>
      <c r="AH95" s="163"/>
      <c r="AI95" s="163"/>
      <c r="AJ95" s="163"/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Z95" s="11"/>
    </row>
    <row r="96" spans="2:57" ht="16.5" customHeight="1" thickBot="1">
      <c r="B96" s="830" t="s">
        <v>10</v>
      </c>
      <c r="C96" s="323" t="s">
        <v>15</v>
      </c>
      <c r="D96" s="831">
        <v>30</v>
      </c>
      <c r="E96" s="11"/>
      <c r="F96" s="527" t="s">
        <v>403</v>
      </c>
      <c r="G96" s="441" t="s">
        <v>591</v>
      </c>
      <c r="H96" s="495">
        <v>100</v>
      </c>
      <c r="I96" s="11"/>
      <c r="M96" s="11"/>
      <c r="N96" s="11"/>
      <c r="O96" s="11"/>
      <c r="P96" s="11"/>
      <c r="Q96" s="11"/>
      <c r="R96" s="169"/>
      <c r="S96" s="198"/>
      <c r="T96" s="169"/>
      <c r="U96" s="163"/>
      <c r="V96" s="169"/>
      <c r="W96" s="170"/>
      <c r="X96" s="313"/>
      <c r="Y96" s="972"/>
      <c r="Z96" s="298"/>
      <c r="AA96" s="968"/>
      <c r="AB96" s="169"/>
      <c r="AC96" s="169"/>
      <c r="AD96" s="169"/>
      <c r="AE96" s="169"/>
      <c r="AF96" s="169"/>
      <c r="AG96" s="169"/>
      <c r="AH96" s="169"/>
      <c r="AI96" s="169"/>
      <c r="AJ96" s="198"/>
      <c r="AK96" s="167"/>
      <c r="AL96" s="169"/>
      <c r="AM96" s="169"/>
      <c r="AN96" s="169"/>
      <c r="AO96" s="169"/>
      <c r="AP96" s="169"/>
      <c r="AQ96" s="169"/>
      <c r="AR96" s="169"/>
      <c r="AS96" s="169"/>
      <c r="AT96" s="169"/>
      <c r="AU96" s="169"/>
      <c r="AV96" s="169"/>
      <c r="AW96" s="169"/>
      <c r="AX96" s="169"/>
      <c r="AZ96" s="11"/>
    </row>
    <row r="97" spans="2:52" ht="15" customHeight="1" thickBot="1">
      <c r="B97" s="146"/>
      <c r="C97" s="197"/>
      <c r="D97" s="146"/>
      <c r="E97" s="11"/>
      <c r="F97" s="421" t="s">
        <v>592</v>
      </c>
      <c r="G97" s="487" t="s">
        <v>190</v>
      </c>
      <c r="H97" s="494" t="s">
        <v>553</v>
      </c>
      <c r="I97" s="11"/>
      <c r="M97" s="11"/>
      <c r="N97" s="11"/>
      <c r="O97" s="11"/>
      <c r="P97" s="11"/>
      <c r="Q97" s="11"/>
      <c r="R97" s="169"/>
      <c r="S97" s="198"/>
      <c r="T97" s="169"/>
      <c r="U97" s="163"/>
      <c r="V97" s="360"/>
      <c r="W97" s="163"/>
      <c r="X97" s="313"/>
      <c r="Y97" s="972"/>
      <c r="Z97" s="298"/>
      <c r="AA97" s="968"/>
      <c r="AB97" s="169"/>
      <c r="AC97" s="169"/>
      <c r="AD97" s="169"/>
      <c r="AE97" s="169"/>
      <c r="AF97" s="169"/>
      <c r="AG97" s="169"/>
      <c r="AH97" s="169"/>
      <c r="AI97" s="169"/>
      <c r="AJ97" s="198"/>
      <c r="AK97" s="167"/>
      <c r="AL97" s="169"/>
      <c r="AM97" s="169"/>
      <c r="AN97" s="169"/>
      <c r="AO97" s="169"/>
      <c r="AP97" s="169"/>
      <c r="AQ97" s="169"/>
      <c r="AR97" s="169"/>
      <c r="AS97" s="169"/>
      <c r="AT97" s="169"/>
      <c r="AU97" s="169"/>
      <c r="AV97" s="169"/>
      <c r="AW97" s="169"/>
      <c r="AX97" s="169"/>
      <c r="AZ97" s="11"/>
    </row>
    <row r="98" spans="2:52" ht="16.2" thickBot="1">
      <c r="B98" s="1483" t="s">
        <v>577</v>
      </c>
      <c r="C98" s="176"/>
      <c r="D98" s="1020"/>
      <c r="E98" s="349"/>
      <c r="F98" s="527" t="s">
        <v>147</v>
      </c>
      <c r="G98" s="668" t="s">
        <v>263</v>
      </c>
      <c r="H98" s="845"/>
      <c r="I98" s="109"/>
      <c r="M98" s="11"/>
      <c r="N98" s="11"/>
      <c r="O98" s="11"/>
      <c r="P98" s="11"/>
      <c r="Q98" s="11"/>
      <c r="R98" s="169"/>
      <c r="S98" s="198"/>
      <c r="T98" s="169"/>
      <c r="U98" s="201"/>
      <c r="V98" s="169"/>
      <c r="W98" s="170"/>
      <c r="X98" s="313"/>
      <c r="Y98" s="972"/>
      <c r="Z98" s="298"/>
      <c r="AA98" s="968"/>
      <c r="AB98" s="169"/>
      <c r="AC98" s="169"/>
      <c r="AD98" s="169"/>
      <c r="AE98" s="169"/>
      <c r="AF98" s="169"/>
      <c r="AG98" s="169"/>
      <c r="AH98" s="169"/>
      <c r="AI98" s="169"/>
      <c r="AJ98" s="198"/>
      <c r="AK98" s="169"/>
      <c r="AL98" s="169"/>
      <c r="AM98" s="169"/>
      <c r="AN98" s="169"/>
      <c r="AO98" s="169"/>
      <c r="AP98" s="169"/>
      <c r="AQ98" s="169"/>
      <c r="AR98" s="169"/>
      <c r="AS98" s="169"/>
      <c r="AT98" s="169"/>
      <c r="AU98" s="169"/>
      <c r="AV98" s="169"/>
      <c r="AW98" s="169"/>
      <c r="AX98" s="169"/>
      <c r="AY98" s="11"/>
      <c r="AZ98" s="11"/>
    </row>
    <row r="99" spans="2:52" ht="15" customHeight="1">
      <c r="B99" s="412"/>
      <c r="C99" s="750" t="s">
        <v>346</v>
      </c>
      <c r="D99" s="386"/>
      <c r="E99" s="266"/>
      <c r="F99" s="424" t="s">
        <v>9</v>
      </c>
      <c r="G99" s="409" t="s">
        <v>229</v>
      </c>
      <c r="H99" s="488">
        <v>200</v>
      </c>
      <c r="I99" s="11"/>
      <c r="M99" s="11"/>
      <c r="N99" s="11"/>
      <c r="O99" s="11"/>
      <c r="P99" s="11"/>
      <c r="Q99" s="11"/>
      <c r="R99" s="169"/>
      <c r="S99" s="198"/>
      <c r="T99" s="169"/>
      <c r="U99" s="169"/>
      <c r="V99" s="169"/>
      <c r="W99" s="174"/>
      <c r="X99" s="168"/>
      <c r="Y99" s="206"/>
      <c r="Z99" s="298"/>
      <c r="AA99" s="968"/>
      <c r="AB99" s="169"/>
      <c r="AC99" s="169"/>
      <c r="AD99" s="169"/>
      <c r="AE99" s="169"/>
      <c r="AF99" s="169"/>
      <c r="AG99" s="169"/>
      <c r="AH99" s="169"/>
      <c r="AI99" s="169"/>
      <c r="AJ99" s="212"/>
      <c r="AK99" s="169"/>
      <c r="AL99" s="169"/>
      <c r="AM99" s="169"/>
      <c r="AN99" s="169"/>
      <c r="AO99" s="169"/>
      <c r="AP99" s="169"/>
      <c r="AQ99" s="169"/>
      <c r="AR99" s="169"/>
      <c r="AS99" s="169"/>
      <c r="AT99" s="169"/>
      <c r="AU99" s="169"/>
      <c r="AV99" s="169"/>
      <c r="AW99" s="169"/>
      <c r="AX99" s="169"/>
      <c r="AY99" s="11"/>
      <c r="AZ99" s="11"/>
    </row>
    <row r="100" spans="2:52" ht="13.5" customHeight="1">
      <c r="B100" s="598" t="s">
        <v>537</v>
      </c>
      <c r="C100" s="1555" t="s">
        <v>312</v>
      </c>
      <c r="D100" s="681" t="s">
        <v>578</v>
      </c>
      <c r="E100" s="163"/>
      <c r="F100" s="424" t="s">
        <v>10</v>
      </c>
      <c r="G100" s="409" t="s">
        <v>11</v>
      </c>
      <c r="H100" s="488">
        <v>30</v>
      </c>
      <c r="I100" s="99"/>
      <c r="M100" s="11"/>
      <c r="N100" s="11"/>
      <c r="O100" s="11"/>
      <c r="P100" s="11"/>
      <c r="Q100" s="11"/>
      <c r="R100" s="169"/>
      <c r="S100" s="198"/>
      <c r="T100" s="169"/>
      <c r="U100" s="169"/>
      <c r="V100" s="169"/>
      <c r="W100" s="163"/>
      <c r="X100" s="162"/>
      <c r="Y100" s="225"/>
      <c r="Z100" s="298"/>
      <c r="AA100" s="968"/>
      <c r="AB100" s="169"/>
      <c r="AC100" s="169"/>
      <c r="AD100" s="169"/>
      <c r="AE100" s="169"/>
      <c r="AF100" s="169"/>
      <c r="AG100" s="169"/>
      <c r="AH100" s="169"/>
      <c r="AI100" s="169"/>
      <c r="AJ100" s="169"/>
      <c r="AK100" s="169"/>
      <c r="AL100" s="169"/>
      <c r="AM100" s="169"/>
      <c r="AN100" s="169"/>
      <c r="AO100" s="169"/>
      <c r="AP100" s="169"/>
      <c r="AQ100" s="169"/>
      <c r="AR100" s="169"/>
      <c r="AS100" s="169"/>
      <c r="AT100" s="169"/>
      <c r="AU100" s="169"/>
      <c r="AV100" s="169"/>
      <c r="AW100" s="169"/>
      <c r="AX100" s="169"/>
      <c r="AY100" s="11"/>
      <c r="AZ100" s="11"/>
    </row>
    <row r="101" spans="2:52" ht="15.75" customHeight="1">
      <c r="B101" s="631" t="s">
        <v>327</v>
      </c>
      <c r="C101" s="1556" t="s">
        <v>579</v>
      </c>
      <c r="D101" s="1557"/>
      <c r="E101" s="163"/>
      <c r="F101" s="424" t="s">
        <v>10</v>
      </c>
      <c r="G101" s="409" t="s">
        <v>15</v>
      </c>
      <c r="H101" s="488">
        <v>20</v>
      </c>
      <c r="I101" s="149"/>
      <c r="M101" s="11"/>
      <c r="N101" s="11"/>
      <c r="O101" s="11"/>
      <c r="P101" s="11"/>
      <c r="Q101" s="11"/>
      <c r="R101" s="169"/>
      <c r="S101" s="198"/>
      <c r="T101" s="169"/>
      <c r="U101" s="169"/>
      <c r="V101" s="169"/>
      <c r="W101" s="163"/>
      <c r="X101" s="162"/>
      <c r="Y101" s="225"/>
      <c r="Z101" s="298"/>
      <c r="AA101" s="968"/>
      <c r="AB101" s="169"/>
      <c r="AC101" s="169"/>
      <c r="AD101" s="169"/>
      <c r="AE101" s="163"/>
      <c r="AF101" s="169"/>
      <c r="AG101" s="169"/>
      <c r="AH101" s="169"/>
      <c r="AI101" s="169"/>
      <c r="AJ101" s="985"/>
      <c r="AK101" s="169"/>
      <c r="AL101" s="169"/>
      <c r="AM101" s="169"/>
      <c r="AN101" s="169"/>
      <c r="AO101" s="169"/>
      <c r="AP101" s="169"/>
      <c r="AQ101" s="169"/>
      <c r="AR101" s="169"/>
      <c r="AS101" s="169"/>
      <c r="AT101" s="169"/>
      <c r="AU101" s="169"/>
      <c r="AV101" s="169"/>
      <c r="AW101" s="169"/>
      <c r="AX101" s="169"/>
      <c r="AY101" s="11"/>
      <c r="AZ101" s="11"/>
    </row>
    <row r="102" spans="2:52" ht="12.75" customHeight="1" thickBot="1">
      <c r="B102" s="527" t="s">
        <v>19</v>
      </c>
      <c r="C102" s="409" t="s">
        <v>118</v>
      </c>
      <c r="D102" s="669">
        <v>200</v>
      </c>
      <c r="E102" s="163"/>
      <c r="F102" s="1648" t="s">
        <v>13</v>
      </c>
      <c r="G102" s="323" t="s">
        <v>580</v>
      </c>
      <c r="H102" s="831">
        <v>90</v>
      </c>
      <c r="I102" s="1008"/>
      <c r="M102" s="11"/>
      <c r="N102" s="11"/>
      <c r="O102" s="11"/>
      <c r="P102" s="11"/>
      <c r="Q102" s="11"/>
      <c r="R102" s="169"/>
      <c r="S102" s="198"/>
      <c r="T102" s="167"/>
      <c r="U102" s="169"/>
      <c r="V102" s="169"/>
      <c r="W102" s="163"/>
      <c r="X102" s="162"/>
      <c r="Y102" s="225"/>
      <c r="Z102" s="298"/>
      <c r="AA102" s="968"/>
      <c r="AB102" s="169"/>
      <c r="AC102" s="169"/>
      <c r="AD102" s="169"/>
      <c r="AE102" s="167"/>
      <c r="AF102" s="169"/>
      <c r="AG102" s="169"/>
      <c r="AH102" s="169"/>
      <c r="AI102" s="169"/>
      <c r="AJ102" s="168"/>
      <c r="AK102" s="169"/>
      <c r="AL102" s="169"/>
      <c r="AM102" s="169"/>
      <c r="AN102" s="169"/>
      <c r="AO102" s="169"/>
      <c r="AP102" s="169"/>
      <c r="AQ102" s="169"/>
      <c r="AR102" s="169"/>
      <c r="AS102" s="169"/>
      <c r="AT102" s="169"/>
      <c r="AU102" s="169"/>
      <c r="AV102" s="169"/>
      <c r="AW102" s="169"/>
      <c r="AX102" s="169"/>
      <c r="AY102" s="11"/>
      <c r="AZ102" s="11"/>
    </row>
    <row r="103" spans="2:52" ht="12.75" customHeight="1">
      <c r="B103" s="424" t="s">
        <v>10</v>
      </c>
      <c r="C103" s="409" t="s">
        <v>11</v>
      </c>
      <c r="D103" s="488">
        <v>30</v>
      </c>
      <c r="E103" s="163"/>
      <c r="G103" s="88"/>
      <c r="I103" s="38"/>
      <c r="M103" s="11"/>
      <c r="N103" s="11"/>
      <c r="O103" s="11"/>
      <c r="P103" s="11"/>
      <c r="Q103" s="11"/>
      <c r="R103" s="169"/>
      <c r="S103" s="163"/>
      <c r="T103" s="163"/>
      <c r="U103" s="169"/>
      <c r="V103" s="169"/>
      <c r="W103" s="163"/>
      <c r="X103" s="162"/>
      <c r="Y103" s="225"/>
      <c r="Z103" s="298"/>
      <c r="AA103" s="968"/>
      <c r="AB103" s="169"/>
      <c r="AC103" s="169"/>
      <c r="AD103" s="169"/>
      <c r="AE103" s="162"/>
      <c r="AF103" s="169"/>
      <c r="AG103" s="169"/>
      <c r="AH103" s="169"/>
      <c r="AI103" s="169"/>
      <c r="AJ103" s="162"/>
      <c r="AK103" s="169"/>
      <c r="AL103" s="169"/>
      <c r="AM103" s="169"/>
      <c r="AN103" s="169"/>
      <c r="AO103" s="169"/>
      <c r="AP103" s="169"/>
      <c r="AQ103" s="169"/>
      <c r="AR103" s="169"/>
      <c r="AS103" s="169"/>
      <c r="AT103" s="169"/>
      <c r="AU103" s="169"/>
      <c r="AV103" s="169"/>
      <c r="AW103" s="169"/>
      <c r="AX103" s="169"/>
      <c r="AY103" s="11"/>
      <c r="AZ103" s="11"/>
    </row>
    <row r="104" spans="2:52" ht="14.25" customHeight="1">
      <c r="B104" s="424" t="s">
        <v>10</v>
      </c>
      <c r="C104" s="409" t="s">
        <v>15</v>
      </c>
      <c r="D104" s="488">
        <v>20</v>
      </c>
      <c r="E104" s="163"/>
      <c r="G104" s="88"/>
      <c r="I104" s="38"/>
      <c r="M104" s="11"/>
      <c r="N104" s="11"/>
      <c r="O104" s="11"/>
      <c r="P104" s="11"/>
      <c r="Q104" s="11"/>
      <c r="R104" s="169"/>
      <c r="S104" s="163"/>
      <c r="T104" s="169"/>
      <c r="U104" s="163"/>
      <c r="V104" s="163"/>
      <c r="W104" s="167"/>
      <c r="X104" s="313"/>
      <c r="Y104" s="972"/>
      <c r="Z104" s="298"/>
      <c r="AA104" s="968"/>
      <c r="AB104" s="169"/>
      <c r="AC104" s="169"/>
      <c r="AD104" s="169"/>
      <c r="AE104" s="162"/>
      <c r="AF104" s="169"/>
      <c r="AG104" s="169"/>
      <c r="AH104" s="169"/>
      <c r="AI104" s="169"/>
      <c r="AJ104" s="168"/>
      <c r="AK104" s="169"/>
      <c r="AL104" s="169"/>
      <c r="AM104" s="169"/>
      <c r="AN104" s="169"/>
      <c r="AO104" s="169"/>
      <c r="AP104" s="169"/>
      <c r="AQ104" s="169"/>
      <c r="AR104" s="169"/>
      <c r="AS104" s="169"/>
      <c r="AT104" s="169"/>
      <c r="AU104" s="169"/>
      <c r="AV104" s="169"/>
      <c r="AW104" s="169"/>
      <c r="AX104" s="169"/>
      <c r="AY104" s="11"/>
      <c r="AZ104" s="11"/>
    </row>
    <row r="105" spans="2:52" ht="15" customHeight="1" thickBot="1">
      <c r="B105" s="460" t="s">
        <v>13</v>
      </c>
      <c r="C105" s="409" t="s">
        <v>580</v>
      </c>
      <c r="D105" s="488">
        <v>100</v>
      </c>
      <c r="E105" s="170"/>
      <c r="F105" s="171"/>
      <c r="G105" s="230"/>
      <c r="H105" s="57"/>
      <c r="I105" s="38"/>
      <c r="M105" s="11"/>
      <c r="N105" s="11"/>
      <c r="O105" s="11"/>
      <c r="P105" s="11"/>
      <c r="Q105" s="11"/>
      <c r="R105" s="169"/>
      <c r="S105" s="169"/>
      <c r="T105" s="169"/>
      <c r="U105" s="169"/>
      <c r="V105" s="169"/>
      <c r="W105" s="169"/>
      <c r="X105" s="169"/>
      <c r="Y105" s="169"/>
      <c r="Z105" s="169"/>
      <c r="AA105" s="169"/>
      <c r="AB105" s="169"/>
      <c r="AC105" s="169"/>
      <c r="AD105" s="169"/>
      <c r="AE105" s="162"/>
      <c r="AF105" s="169"/>
      <c r="AG105" s="169"/>
      <c r="AH105" s="169"/>
      <c r="AI105" s="169"/>
      <c r="AJ105" s="168"/>
      <c r="AK105" s="169"/>
      <c r="AL105" s="169"/>
      <c r="AM105" s="169"/>
      <c r="AN105" s="169"/>
      <c r="AO105" s="169"/>
      <c r="AP105" s="169"/>
      <c r="AQ105" s="169"/>
      <c r="AR105" s="169"/>
      <c r="AS105" s="169"/>
      <c r="AT105" s="169"/>
      <c r="AU105" s="169"/>
      <c r="AV105" s="169"/>
      <c r="AW105" s="169"/>
      <c r="AX105" s="169"/>
      <c r="AY105" s="11"/>
      <c r="AZ105" s="11"/>
    </row>
    <row r="106" spans="2:52" ht="14.25" customHeight="1">
      <c r="B106" s="760"/>
      <c r="C106" s="750" t="s">
        <v>234</v>
      </c>
      <c r="D106" s="64"/>
      <c r="E106" s="170"/>
      <c r="F106" s="171"/>
      <c r="G106" s="230"/>
      <c r="H106" s="7"/>
      <c r="I106" s="15"/>
      <c r="M106" s="11"/>
      <c r="N106" s="11"/>
      <c r="O106" s="11"/>
      <c r="P106" s="179"/>
      <c r="Q106" s="11"/>
      <c r="R106" s="169"/>
      <c r="S106" s="169"/>
      <c r="T106" s="169"/>
      <c r="U106" s="169"/>
      <c r="V106" s="169"/>
      <c r="W106" s="180"/>
      <c r="X106" s="163"/>
      <c r="Y106" s="169"/>
      <c r="Z106" s="169"/>
      <c r="AA106" s="169"/>
      <c r="AB106" s="169"/>
      <c r="AC106" s="169"/>
      <c r="AD106" s="169"/>
      <c r="AE106" s="162"/>
      <c r="AF106" s="169"/>
      <c r="AG106" s="169"/>
      <c r="AH106" s="169"/>
      <c r="AI106" s="169"/>
      <c r="AJ106" s="168"/>
      <c r="AK106" s="169"/>
      <c r="AL106" s="169"/>
      <c r="AM106" s="169"/>
      <c r="AN106" s="169"/>
      <c r="AO106" s="169"/>
      <c r="AP106" s="169"/>
      <c r="AQ106" s="169"/>
      <c r="AR106" s="169"/>
      <c r="AS106" s="169"/>
      <c r="AT106" s="169"/>
      <c r="AU106" s="169"/>
      <c r="AV106" s="169"/>
      <c r="AW106" s="169"/>
      <c r="AX106" s="169"/>
      <c r="AY106" s="11"/>
      <c r="AZ106" s="11"/>
    </row>
    <row r="107" spans="2:52" ht="15" customHeight="1">
      <c r="B107" s="424" t="s">
        <v>195</v>
      </c>
      <c r="C107" s="409" t="s">
        <v>310</v>
      </c>
      <c r="D107" s="488" t="s">
        <v>194</v>
      </c>
      <c r="E107" s="163"/>
      <c r="F107" s="350"/>
      <c r="G107" s="226"/>
      <c r="H107" s="57"/>
      <c r="I107" s="171"/>
      <c r="M107" s="11"/>
      <c r="N107" s="11"/>
      <c r="O107" s="11"/>
      <c r="P107" s="179"/>
      <c r="Q107" s="11"/>
      <c r="R107" s="169"/>
      <c r="S107" s="169"/>
      <c r="T107" s="169"/>
      <c r="U107" s="169"/>
      <c r="V107" s="169"/>
      <c r="W107" s="201"/>
      <c r="X107" s="169"/>
      <c r="Y107" s="169"/>
      <c r="Z107" s="169"/>
      <c r="AA107" s="169"/>
      <c r="AB107" s="169"/>
      <c r="AC107" s="169"/>
      <c r="AD107" s="169"/>
      <c r="AE107" s="162"/>
      <c r="AF107" s="169"/>
      <c r="AG107" s="169"/>
      <c r="AH107" s="169"/>
      <c r="AI107" s="169"/>
      <c r="AJ107" s="163"/>
      <c r="AK107" s="169"/>
      <c r="AL107" s="169"/>
      <c r="AM107" s="169"/>
      <c r="AN107" s="169"/>
      <c r="AO107" s="169"/>
      <c r="AP107" s="169"/>
      <c r="AQ107" s="169"/>
      <c r="AR107" s="169"/>
      <c r="AS107" s="169"/>
      <c r="AT107" s="169"/>
      <c r="AU107" s="169"/>
      <c r="AV107" s="169"/>
      <c r="AW107" s="169"/>
      <c r="AX107" s="169"/>
      <c r="AY107" s="11"/>
      <c r="AZ107" s="11"/>
    </row>
    <row r="108" spans="2:52">
      <c r="B108" s="424" t="s">
        <v>581</v>
      </c>
      <c r="C108" s="409" t="s">
        <v>390</v>
      </c>
      <c r="D108" s="488" t="s">
        <v>582</v>
      </c>
      <c r="E108" s="11"/>
      <c r="F108" s="11"/>
      <c r="G108" s="11"/>
      <c r="H108" s="57"/>
      <c r="I108" s="54"/>
      <c r="M108" s="11"/>
      <c r="N108" s="11"/>
      <c r="O108" s="11"/>
      <c r="P108" s="179"/>
      <c r="Q108" s="11"/>
      <c r="R108" s="206"/>
      <c r="S108" s="169"/>
      <c r="T108" s="169"/>
      <c r="U108" s="169"/>
      <c r="V108" s="169"/>
      <c r="W108" s="212"/>
      <c r="X108" s="212"/>
      <c r="Y108" s="212"/>
      <c r="Z108" s="212"/>
      <c r="AA108" s="212"/>
      <c r="AB108" s="212"/>
      <c r="AC108" s="212"/>
      <c r="AD108" s="169"/>
      <c r="AE108" s="212"/>
      <c r="AF108" s="169"/>
      <c r="AG108" s="168"/>
      <c r="AH108" s="169"/>
      <c r="AI108" s="169"/>
      <c r="AJ108" s="163"/>
      <c r="AK108" s="169"/>
      <c r="AL108" s="169"/>
      <c r="AM108" s="169"/>
      <c r="AN108" s="169"/>
      <c r="AO108" s="169"/>
      <c r="AP108" s="169"/>
      <c r="AQ108" s="169"/>
      <c r="AR108" s="169"/>
      <c r="AS108" s="169"/>
      <c r="AT108" s="169"/>
      <c r="AU108" s="169"/>
      <c r="AV108" s="169"/>
      <c r="AW108" s="169"/>
      <c r="AX108" s="169"/>
      <c r="AY108" s="11"/>
      <c r="AZ108" s="11"/>
    </row>
    <row r="109" spans="2:52" ht="14.25" customHeight="1">
      <c r="B109" s="527" t="s">
        <v>17</v>
      </c>
      <c r="C109" s="668" t="s">
        <v>499</v>
      </c>
      <c r="D109" s="845">
        <v>200</v>
      </c>
      <c r="E109" s="11"/>
      <c r="F109" s="11"/>
      <c r="G109" s="11"/>
      <c r="H109" s="11"/>
      <c r="I109" s="11"/>
      <c r="M109" s="11"/>
      <c r="N109" s="11"/>
      <c r="O109" s="11"/>
      <c r="P109" s="49"/>
      <c r="Q109" s="11"/>
      <c r="R109" s="169"/>
      <c r="S109" s="169"/>
      <c r="T109" s="169"/>
      <c r="U109" s="169"/>
      <c r="V109" s="169"/>
      <c r="W109" s="169"/>
      <c r="X109" s="169"/>
      <c r="Y109" s="169"/>
      <c r="Z109" s="169"/>
      <c r="AA109" s="169"/>
      <c r="AB109" s="169"/>
      <c r="AC109" s="169"/>
      <c r="AD109" s="169"/>
      <c r="AE109" s="966"/>
      <c r="AF109" s="169"/>
      <c r="AG109" s="162"/>
      <c r="AH109" s="169"/>
      <c r="AI109" s="169"/>
      <c r="AJ109" s="163"/>
      <c r="AK109" s="169"/>
      <c r="AL109" s="169"/>
      <c r="AM109" s="169"/>
      <c r="AN109" s="169"/>
      <c r="AO109" s="169"/>
      <c r="AP109" s="169"/>
      <c r="AQ109" s="169"/>
      <c r="AR109" s="169"/>
      <c r="AS109" s="169"/>
      <c r="AT109" s="169"/>
      <c r="AU109" s="169"/>
      <c r="AV109" s="169"/>
      <c r="AW109" s="169"/>
      <c r="AX109" s="169"/>
      <c r="AY109" s="11"/>
      <c r="AZ109" s="11"/>
    </row>
    <row r="110" spans="2:52" ht="15" customHeight="1">
      <c r="B110" s="424" t="s">
        <v>10</v>
      </c>
      <c r="C110" s="409" t="s">
        <v>11</v>
      </c>
      <c r="D110" s="488">
        <v>50</v>
      </c>
      <c r="E110" s="11"/>
      <c r="F110" s="11"/>
      <c r="G110" s="11"/>
      <c r="H110" s="11"/>
      <c r="I110" s="11"/>
      <c r="M110" s="11"/>
      <c r="N110" s="11"/>
      <c r="O110" s="11"/>
      <c r="P110" s="179"/>
      <c r="Q110" s="11"/>
      <c r="R110" s="337"/>
      <c r="S110" s="169"/>
      <c r="T110" s="169"/>
      <c r="U110" s="169"/>
      <c r="V110" s="169"/>
      <c r="W110" s="169"/>
      <c r="X110" s="169"/>
      <c r="Y110" s="169"/>
      <c r="Z110" s="169"/>
      <c r="AA110" s="169"/>
      <c r="AB110" s="169"/>
      <c r="AC110" s="169"/>
      <c r="AD110" s="169"/>
      <c r="AE110" s="966"/>
      <c r="AF110" s="169"/>
      <c r="AG110" s="162"/>
      <c r="AH110" s="169"/>
      <c r="AI110" s="169"/>
      <c r="AJ110" s="163"/>
      <c r="AK110" s="169"/>
      <c r="AL110" s="169"/>
      <c r="AM110" s="169"/>
      <c r="AN110" s="169"/>
      <c r="AO110" s="169"/>
      <c r="AP110" s="169"/>
      <c r="AQ110" s="169"/>
      <c r="AR110" s="169"/>
      <c r="AS110" s="169"/>
      <c r="AT110" s="169"/>
      <c r="AU110" s="169"/>
      <c r="AV110" s="169"/>
      <c r="AW110" s="169"/>
      <c r="AX110" s="169"/>
      <c r="AY110" s="11"/>
    </row>
    <row r="111" spans="2:52" ht="15" customHeight="1" thickBot="1">
      <c r="B111" s="830" t="s">
        <v>10</v>
      </c>
      <c r="C111" s="323" t="s">
        <v>15</v>
      </c>
      <c r="D111" s="831">
        <v>30</v>
      </c>
      <c r="E111" s="11"/>
      <c r="F111" s="11"/>
      <c r="G111" s="11"/>
      <c r="H111" s="11"/>
      <c r="I111" s="11"/>
      <c r="M111" s="11"/>
      <c r="N111" s="11"/>
      <c r="O111" s="11"/>
      <c r="P111" s="179"/>
      <c r="Q111" s="11"/>
      <c r="R111" s="232"/>
      <c r="S111" s="169"/>
      <c r="T111" s="169"/>
      <c r="U111" s="169"/>
      <c r="V111" s="169"/>
      <c r="W111" s="169"/>
      <c r="X111" s="169"/>
      <c r="Y111" s="169"/>
      <c r="Z111" s="169"/>
      <c r="AA111" s="169"/>
      <c r="AB111" s="169"/>
      <c r="AC111" s="257"/>
      <c r="AD111" s="335"/>
      <c r="AE111" s="966"/>
      <c r="AF111" s="169"/>
      <c r="AG111" s="169"/>
      <c r="AH111" s="169"/>
      <c r="AI111" s="169"/>
      <c r="AJ111" s="163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1"/>
    </row>
    <row r="112" spans="2:52" ht="15" customHeight="1">
      <c r="E112" s="11"/>
      <c r="F112" s="11"/>
      <c r="G112" s="11"/>
      <c r="H112" s="11"/>
      <c r="I112" s="11"/>
      <c r="J112" s="11"/>
      <c r="K112" s="179"/>
      <c r="L112" s="11"/>
      <c r="M112" s="11"/>
      <c r="N112" s="11"/>
      <c r="P112" s="197"/>
      <c r="R112" s="232"/>
      <c r="S112" s="169"/>
      <c r="T112" s="169"/>
      <c r="U112" s="169"/>
      <c r="V112" s="169"/>
      <c r="W112" s="169"/>
      <c r="X112" s="169"/>
      <c r="Y112" s="169"/>
      <c r="Z112" s="169"/>
      <c r="AA112" s="257"/>
      <c r="AB112" s="257"/>
      <c r="AC112" s="257"/>
      <c r="AD112" s="169"/>
      <c r="AE112" s="966"/>
      <c r="AF112" s="169"/>
      <c r="AG112" s="169"/>
      <c r="AH112" s="169"/>
      <c r="AI112" s="169"/>
      <c r="AJ112" s="163"/>
      <c r="AK112" s="169"/>
      <c r="AL112" s="169"/>
      <c r="AM112" s="169"/>
      <c r="AN112" s="169"/>
      <c r="AO112" s="169"/>
      <c r="AP112" s="169"/>
      <c r="AQ112" s="169"/>
      <c r="AR112" s="169"/>
      <c r="AS112" s="169"/>
      <c r="AT112" s="169"/>
      <c r="AU112" s="169"/>
      <c r="AV112" s="169"/>
      <c r="AW112" s="169"/>
      <c r="AX112" s="169"/>
      <c r="AY112" s="11"/>
    </row>
    <row r="113" spans="2:51" ht="13.5" customHeight="1">
      <c r="C113" s="294" t="s">
        <v>419</v>
      </c>
      <c r="G113" s="2"/>
      <c r="H113" s="2"/>
      <c r="I113" s="11"/>
      <c r="J113" s="11"/>
      <c r="K113" s="179"/>
      <c r="L113" s="11"/>
      <c r="M113" s="11"/>
      <c r="N113" s="11"/>
      <c r="P113" s="197"/>
      <c r="R113" s="232"/>
      <c r="S113" s="169"/>
      <c r="T113" s="169"/>
      <c r="U113" s="169"/>
      <c r="V113" s="169"/>
      <c r="W113" s="169"/>
      <c r="X113" s="169"/>
      <c r="Y113" s="169"/>
      <c r="Z113" s="169"/>
      <c r="AA113" s="257"/>
      <c r="AB113" s="257"/>
      <c r="AC113" s="257"/>
      <c r="AD113" s="169"/>
      <c r="AE113" s="966"/>
      <c r="AF113" s="169"/>
      <c r="AG113" s="169"/>
      <c r="AH113" s="169"/>
      <c r="AI113" s="169"/>
      <c r="AJ113" s="163"/>
      <c r="AK113" s="169"/>
      <c r="AL113" s="169"/>
      <c r="AM113" s="169"/>
      <c r="AN113" s="169"/>
      <c r="AO113" s="169"/>
      <c r="AP113" s="169"/>
      <c r="AQ113" s="169"/>
      <c r="AR113" s="169"/>
      <c r="AS113" s="169"/>
      <c r="AT113" s="169"/>
      <c r="AU113" s="169"/>
      <c r="AV113" s="169"/>
      <c r="AW113" s="169"/>
      <c r="AX113" s="169"/>
      <c r="AY113" s="11"/>
    </row>
    <row r="114" spans="2:51" ht="12.75" customHeight="1">
      <c r="B114" s="1025">
        <v>0.5</v>
      </c>
      <c r="C114" s="641" t="s">
        <v>406</v>
      </c>
      <c r="H114" t="s">
        <v>286</v>
      </c>
      <c r="I114" s="11"/>
      <c r="J114" s="11"/>
      <c r="K114" s="179"/>
      <c r="L114" s="11"/>
      <c r="M114" s="11"/>
      <c r="N114" s="11"/>
      <c r="P114" s="197"/>
      <c r="R114" s="169"/>
      <c r="S114" s="169"/>
      <c r="T114" s="169"/>
      <c r="U114" s="169"/>
      <c r="V114" s="169"/>
      <c r="W114" s="169"/>
      <c r="X114" s="169"/>
      <c r="Y114" s="169"/>
      <c r="Z114" s="169"/>
      <c r="AA114" s="257"/>
      <c r="AB114" s="257"/>
      <c r="AC114" s="257"/>
      <c r="AD114" s="169"/>
      <c r="AE114" s="966"/>
      <c r="AF114" s="169"/>
      <c r="AG114" s="169"/>
      <c r="AH114" s="169"/>
      <c r="AI114" s="169"/>
      <c r="AJ114" s="163"/>
      <c r="AK114" s="169"/>
      <c r="AL114" s="169"/>
      <c r="AM114" s="169"/>
      <c r="AN114" s="169"/>
      <c r="AO114" s="169"/>
      <c r="AP114" s="169"/>
      <c r="AQ114" s="169"/>
      <c r="AR114" s="169"/>
      <c r="AS114" s="169"/>
      <c r="AT114" s="169"/>
      <c r="AU114" s="169"/>
      <c r="AV114" s="169"/>
      <c r="AW114" s="169"/>
      <c r="AX114" s="169"/>
      <c r="AY114" s="11"/>
    </row>
    <row r="115" spans="2:51" ht="14.25" customHeight="1" thickBot="1">
      <c r="B115" s="35"/>
      <c r="E115" s="1018" t="s">
        <v>254</v>
      </c>
      <c r="F115" s="210"/>
      <c r="I115" s="11"/>
      <c r="J115" s="11"/>
      <c r="K115" s="179"/>
      <c r="L115" s="11"/>
      <c r="M115" s="11"/>
      <c r="N115" s="11"/>
      <c r="P115" s="197"/>
      <c r="R115" s="169"/>
      <c r="S115" s="356"/>
      <c r="T115" s="169"/>
      <c r="U115" s="155"/>
      <c r="V115" s="169"/>
      <c r="W115" s="169"/>
      <c r="X115" s="186"/>
      <c r="Y115" s="169"/>
      <c r="Z115" s="169"/>
      <c r="AA115" s="169"/>
      <c r="AB115" s="169"/>
      <c r="AC115" s="169"/>
      <c r="AD115" s="169"/>
      <c r="AE115" s="169"/>
      <c r="AF115" s="169"/>
      <c r="AG115" s="169"/>
      <c r="AH115" s="169"/>
      <c r="AI115" s="169"/>
      <c r="AJ115" s="163"/>
      <c r="AK115" s="169"/>
      <c r="AL115" s="169"/>
      <c r="AM115" s="169"/>
      <c r="AN115" s="169"/>
      <c r="AO115" s="169"/>
      <c r="AP115" s="169"/>
      <c r="AQ115" s="169"/>
      <c r="AR115" s="169"/>
      <c r="AS115" s="169"/>
      <c r="AT115" s="169"/>
      <c r="AU115" s="169"/>
      <c r="AV115" s="169"/>
      <c r="AW115" s="169"/>
      <c r="AX115" s="169"/>
      <c r="AY115" s="11"/>
    </row>
    <row r="116" spans="2:51" ht="16.5" customHeight="1">
      <c r="B116" s="31" t="s">
        <v>2</v>
      </c>
      <c r="C116" s="95" t="s">
        <v>3</v>
      </c>
      <c r="D116" s="451" t="s">
        <v>4</v>
      </c>
      <c r="E116" s="259"/>
      <c r="F116" s="11"/>
      <c r="G116" s="11"/>
      <c r="H116" s="11"/>
      <c r="I116" s="11"/>
      <c r="J116" s="11"/>
      <c r="K116" s="179"/>
      <c r="L116" s="11"/>
      <c r="M116" s="11"/>
      <c r="N116" s="11"/>
      <c r="P116" s="197"/>
      <c r="R116" s="169"/>
      <c r="S116" s="198"/>
      <c r="T116" s="169"/>
      <c r="U116" s="167"/>
      <c r="V116" s="169"/>
      <c r="W116" s="169"/>
      <c r="X116" s="169"/>
      <c r="Y116" s="169"/>
      <c r="Z116" s="169"/>
      <c r="AA116" s="169"/>
      <c r="AB116" s="169"/>
      <c r="AC116" s="169"/>
      <c r="AD116" s="169"/>
      <c r="AE116" s="169"/>
      <c r="AF116" s="169"/>
      <c r="AG116" s="169"/>
      <c r="AH116" s="169"/>
      <c r="AI116" s="169"/>
      <c r="AJ116" s="169"/>
      <c r="AK116" s="169"/>
      <c r="AL116" s="169"/>
      <c r="AM116" s="169"/>
      <c r="AN116" s="169"/>
      <c r="AO116" s="169"/>
      <c r="AP116" s="169"/>
      <c r="AQ116" s="169"/>
      <c r="AR116" s="169"/>
      <c r="AS116" s="169"/>
      <c r="AT116" s="169"/>
      <c r="AU116" s="169"/>
      <c r="AV116" s="169"/>
      <c r="AW116" s="169"/>
      <c r="AX116" s="169"/>
      <c r="AY116" s="11"/>
    </row>
    <row r="117" spans="2:51" ht="14.25" customHeight="1" thickBot="1">
      <c r="B117" s="34" t="s">
        <v>5</v>
      </c>
      <c r="C117" s="49"/>
      <c r="D117" s="452" t="s">
        <v>80</v>
      </c>
      <c r="E117" s="764"/>
      <c r="G117" s="179"/>
      <c r="H117" s="11"/>
      <c r="I117" s="99"/>
      <c r="J117" s="11"/>
      <c r="K117" s="179"/>
      <c r="L117" s="11"/>
      <c r="M117" s="11"/>
      <c r="N117" s="11"/>
      <c r="P117" s="197"/>
      <c r="R117" s="169"/>
      <c r="S117" s="198"/>
      <c r="T117" s="169"/>
      <c r="U117" s="167"/>
      <c r="V117" s="169"/>
      <c r="W117" s="169"/>
      <c r="X117" s="169"/>
      <c r="Y117" s="169"/>
      <c r="Z117" s="169"/>
      <c r="AA117" s="169"/>
      <c r="AB117" s="169"/>
      <c r="AC117" s="169"/>
      <c r="AD117" s="169"/>
      <c r="AE117" s="169"/>
      <c r="AF117" s="169"/>
      <c r="AG117" s="169"/>
      <c r="AH117" s="170"/>
      <c r="AI117" s="163"/>
      <c r="AJ117" s="163"/>
      <c r="AK117" s="163"/>
      <c r="AL117" s="169"/>
      <c r="AM117" s="169"/>
      <c r="AN117" s="169"/>
      <c r="AO117" s="169"/>
      <c r="AP117" s="169"/>
      <c r="AQ117" s="169"/>
      <c r="AR117" s="169"/>
      <c r="AS117" s="169"/>
      <c r="AT117" s="169"/>
      <c r="AU117" s="169"/>
      <c r="AV117" s="169"/>
      <c r="AW117" s="169"/>
      <c r="AX117" s="169"/>
      <c r="AY117" s="11"/>
    </row>
    <row r="118" spans="2:51" ht="15.75" customHeight="1" thickBot="1">
      <c r="B118" s="1483" t="s">
        <v>220</v>
      </c>
      <c r="C118" s="1590"/>
      <c r="D118" s="1591"/>
      <c r="E118" s="7"/>
      <c r="F118" s="31" t="s">
        <v>2</v>
      </c>
      <c r="G118" s="789" t="s">
        <v>3</v>
      </c>
      <c r="H118" s="451" t="s">
        <v>4</v>
      </c>
      <c r="I118" s="770"/>
      <c r="J118" s="11"/>
      <c r="K118" s="179"/>
      <c r="L118" s="11"/>
      <c r="M118" s="11"/>
      <c r="N118" s="11"/>
      <c r="P118" s="197"/>
      <c r="R118" s="337"/>
      <c r="S118" s="198"/>
      <c r="T118" s="169"/>
      <c r="U118" s="167"/>
      <c r="V118" s="169"/>
      <c r="W118" s="163"/>
      <c r="X118" s="16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3"/>
      <c r="AK118" s="163"/>
      <c r="AL118" s="169"/>
      <c r="AM118" s="169"/>
      <c r="AN118" s="169"/>
      <c r="AO118" s="169"/>
      <c r="AP118" s="169"/>
      <c r="AQ118" s="169"/>
      <c r="AR118" s="169"/>
      <c r="AS118" s="169"/>
      <c r="AT118" s="169"/>
      <c r="AU118" s="169"/>
      <c r="AV118" s="169"/>
      <c r="AW118" s="169"/>
      <c r="AX118" s="169"/>
      <c r="AY118" s="11"/>
    </row>
    <row r="119" spans="2:51" ht="15" customHeight="1" thickBot="1">
      <c r="B119" s="100"/>
      <c r="C119" s="273" t="s">
        <v>346</v>
      </c>
      <c r="D119" s="64"/>
      <c r="E119" s="1010"/>
      <c r="F119" s="34" t="s">
        <v>5</v>
      </c>
      <c r="G119" s="387"/>
      <c r="H119" s="452" t="s">
        <v>80</v>
      </c>
      <c r="I119" s="15"/>
      <c r="J119" s="11"/>
      <c r="K119" s="179"/>
      <c r="L119" s="11"/>
      <c r="M119" s="11"/>
      <c r="N119" s="11"/>
      <c r="P119" s="197"/>
      <c r="R119" s="353"/>
      <c r="S119" s="198"/>
      <c r="T119" s="169"/>
      <c r="U119" s="163"/>
      <c r="V119" s="169"/>
      <c r="W119" s="163"/>
      <c r="X119" s="162"/>
      <c r="Y119" s="232"/>
      <c r="Z119" s="169"/>
      <c r="AA119" s="169"/>
      <c r="AB119" s="169"/>
      <c r="AC119" s="169"/>
      <c r="AD119" s="169"/>
      <c r="AE119" s="169"/>
      <c r="AF119" s="169"/>
      <c r="AG119" s="169"/>
      <c r="AH119" s="169"/>
      <c r="AI119" s="169"/>
      <c r="AJ119" s="163"/>
      <c r="AK119" s="169"/>
      <c r="AL119" s="169"/>
      <c r="AM119" s="169"/>
      <c r="AN119" s="169"/>
      <c r="AO119" s="169"/>
      <c r="AP119" s="169"/>
      <c r="AQ119" s="169"/>
      <c r="AR119" s="169"/>
      <c r="AS119" s="169"/>
      <c r="AT119" s="169"/>
      <c r="AU119" s="169"/>
      <c r="AV119" s="169"/>
      <c r="AW119" s="169"/>
      <c r="AX119" s="169"/>
      <c r="AY119" s="11"/>
    </row>
    <row r="120" spans="2:51" ht="15" customHeight="1" thickBot="1">
      <c r="B120" s="710" t="s">
        <v>411</v>
      </c>
      <c r="C120" s="409" t="s">
        <v>624</v>
      </c>
      <c r="D120" s="488" t="s">
        <v>324</v>
      </c>
      <c r="E120" s="7"/>
      <c r="F120" s="1546" t="s">
        <v>221</v>
      </c>
      <c r="G120" s="190"/>
      <c r="H120" s="508"/>
      <c r="I120" s="678"/>
      <c r="J120" s="1886"/>
      <c r="K120" s="179"/>
      <c r="L120" s="169"/>
      <c r="M120" s="11"/>
      <c r="N120" s="11"/>
      <c r="O120" s="11"/>
      <c r="P120" s="179"/>
      <c r="R120" s="519"/>
      <c r="S120" s="198"/>
      <c r="T120" s="169"/>
      <c r="U120" s="163"/>
      <c r="V120" s="360"/>
      <c r="W120" s="313"/>
      <c r="X120" s="186"/>
      <c r="Y120" s="169"/>
      <c r="Z120" s="169"/>
      <c r="AA120" s="169"/>
      <c r="AB120" s="169"/>
      <c r="AC120" s="169"/>
      <c r="AD120" s="169"/>
      <c r="AE120" s="169"/>
      <c r="AF120" s="169"/>
      <c r="AG120" s="169"/>
      <c r="AH120" s="169"/>
      <c r="AI120" s="169"/>
      <c r="AJ120" s="163"/>
      <c r="AK120" s="169"/>
      <c r="AL120" s="169"/>
      <c r="AM120" s="169"/>
      <c r="AN120" s="169"/>
      <c r="AO120" s="169"/>
      <c r="AP120" s="169"/>
      <c r="AQ120" s="169"/>
      <c r="AR120" s="169"/>
      <c r="AS120" s="169"/>
      <c r="AT120" s="169"/>
      <c r="AU120" s="169"/>
      <c r="AV120" s="169"/>
      <c r="AW120" s="169"/>
      <c r="AX120" s="169"/>
      <c r="AY120" s="11"/>
    </row>
    <row r="121" spans="2:51" ht="14.25" customHeight="1">
      <c r="B121" s="504" t="s">
        <v>189</v>
      </c>
      <c r="C121" s="409" t="s">
        <v>188</v>
      </c>
      <c r="D121" s="488">
        <v>200</v>
      </c>
      <c r="E121" s="11"/>
      <c r="F121" s="70"/>
      <c r="G121" s="921" t="s">
        <v>346</v>
      </c>
      <c r="H121" s="214"/>
      <c r="I121" s="11"/>
      <c r="J121" s="11"/>
      <c r="K121" s="11"/>
      <c r="L121" s="11"/>
      <c r="M121" s="11"/>
      <c r="N121" s="11"/>
      <c r="O121" s="11"/>
      <c r="P121" s="179"/>
      <c r="R121" s="232"/>
      <c r="S121" s="198"/>
      <c r="T121" s="169"/>
      <c r="U121" s="163"/>
      <c r="V121" s="169"/>
      <c r="W121" s="169"/>
      <c r="X121" s="169"/>
      <c r="Y121" s="169"/>
      <c r="Z121" s="169"/>
      <c r="AA121" s="169"/>
      <c r="AB121" s="169"/>
      <c r="AC121" s="169"/>
      <c r="AD121" s="169"/>
      <c r="AE121" s="169"/>
      <c r="AF121" s="169"/>
      <c r="AG121" s="169"/>
      <c r="AH121" s="169"/>
      <c r="AI121" s="169"/>
      <c r="AJ121" s="163"/>
      <c r="AK121" s="169"/>
      <c r="AL121" s="169"/>
      <c r="AM121" s="169"/>
      <c r="AN121" s="169"/>
      <c r="AO121" s="169"/>
      <c r="AP121" s="169"/>
      <c r="AQ121" s="169"/>
      <c r="AR121" s="169"/>
      <c r="AS121" s="169"/>
      <c r="AT121" s="169"/>
      <c r="AU121" s="169"/>
      <c r="AV121" s="169"/>
      <c r="AW121" s="169"/>
      <c r="AX121" s="169"/>
      <c r="AY121" s="11"/>
    </row>
    <row r="122" spans="2:51" ht="14.25" customHeight="1">
      <c r="B122" s="514" t="s">
        <v>233</v>
      </c>
      <c r="C122" s="473" t="s">
        <v>231</v>
      </c>
      <c r="D122" s="495">
        <v>55</v>
      </c>
      <c r="E122" s="11"/>
      <c r="F122" s="710" t="s">
        <v>368</v>
      </c>
      <c r="G122" s="807" t="s">
        <v>369</v>
      </c>
      <c r="H122" s="488" t="s">
        <v>324</v>
      </c>
      <c r="I122" s="331"/>
      <c r="J122" s="11"/>
      <c r="K122" s="11"/>
      <c r="L122" s="11"/>
      <c r="M122" s="11"/>
      <c r="N122" s="11"/>
      <c r="O122" s="11"/>
      <c r="P122" s="179"/>
      <c r="R122" s="232"/>
      <c r="S122" s="198"/>
      <c r="T122" s="360"/>
      <c r="U122" s="163"/>
      <c r="V122" s="362"/>
      <c r="W122" s="169"/>
      <c r="X122" s="169"/>
      <c r="Y122" s="169"/>
      <c r="Z122" s="169"/>
      <c r="AA122" s="169"/>
      <c r="AB122" s="169"/>
      <c r="AC122" s="169"/>
      <c r="AD122" s="169"/>
      <c r="AE122" s="169"/>
      <c r="AF122" s="169"/>
      <c r="AG122" s="169"/>
      <c r="AH122" s="169"/>
      <c r="AI122" s="169"/>
      <c r="AJ122" s="163"/>
      <c r="AK122" s="169"/>
      <c r="AL122" s="169"/>
      <c r="AM122" s="169"/>
      <c r="AN122" s="169"/>
      <c r="AO122" s="169"/>
      <c r="AP122" s="169"/>
      <c r="AQ122" s="169"/>
      <c r="AR122" s="169"/>
      <c r="AS122" s="169"/>
      <c r="AT122" s="169"/>
      <c r="AU122" s="169"/>
      <c r="AV122" s="169"/>
      <c r="AW122" s="169"/>
      <c r="AX122" s="169"/>
      <c r="AY122" s="11"/>
    </row>
    <row r="123" spans="2:51" ht="14.25" customHeight="1">
      <c r="B123" s="424" t="s">
        <v>10</v>
      </c>
      <c r="C123" s="409" t="s">
        <v>11</v>
      </c>
      <c r="D123" s="488">
        <v>30</v>
      </c>
      <c r="E123" s="368"/>
      <c r="F123" s="420" t="s">
        <v>22</v>
      </c>
      <c r="G123" s="668" t="s">
        <v>237</v>
      </c>
      <c r="H123" s="845">
        <v>200</v>
      </c>
      <c r="I123" s="336"/>
      <c r="J123" s="11"/>
      <c r="K123" s="11"/>
      <c r="L123" s="11"/>
      <c r="M123" s="11"/>
      <c r="N123" s="11"/>
      <c r="O123" s="11"/>
      <c r="P123" s="179"/>
      <c r="R123" s="169"/>
      <c r="S123" s="198"/>
      <c r="T123" s="221"/>
      <c r="U123" s="163"/>
      <c r="V123" s="169"/>
      <c r="W123" s="169"/>
      <c r="X123" s="169"/>
      <c r="Y123" s="169"/>
      <c r="Z123" s="169"/>
      <c r="AA123" s="169"/>
      <c r="AB123" s="169"/>
      <c r="AC123" s="169"/>
      <c r="AD123" s="169"/>
      <c r="AE123" s="169"/>
      <c r="AF123" s="169"/>
      <c r="AG123" s="169"/>
      <c r="AH123" s="169"/>
      <c r="AI123" s="169"/>
      <c r="AJ123" s="169"/>
      <c r="AK123" s="169"/>
      <c r="AL123" s="169"/>
      <c r="AM123" s="601"/>
      <c r="AN123" s="169"/>
      <c r="AO123" s="201"/>
      <c r="AP123" s="169"/>
      <c r="AQ123" s="169"/>
      <c r="AR123" s="169"/>
      <c r="AS123" s="228"/>
      <c r="AT123" s="167"/>
      <c r="AU123" s="169"/>
      <c r="AV123" s="169"/>
      <c r="AW123" s="169"/>
      <c r="AX123" s="169"/>
      <c r="AY123" s="11"/>
    </row>
    <row r="124" spans="2:51" ht="14.25" customHeight="1">
      <c r="B124" s="424" t="s">
        <v>10</v>
      </c>
      <c r="C124" s="409" t="s">
        <v>15</v>
      </c>
      <c r="D124" s="488">
        <v>30</v>
      </c>
      <c r="E124" s="346"/>
      <c r="F124" s="514" t="s">
        <v>233</v>
      </c>
      <c r="G124" s="441" t="s">
        <v>231</v>
      </c>
      <c r="H124" s="495">
        <v>60</v>
      </c>
      <c r="I124" s="623"/>
      <c r="J124" s="11"/>
      <c r="K124" s="11"/>
      <c r="L124" s="11"/>
      <c r="M124" s="11"/>
      <c r="N124" s="11"/>
      <c r="O124" s="11"/>
      <c r="P124" s="179"/>
      <c r="R124" s="337"/>
      <c r="S124" s="198"/>
      <c r="T124" s="169"/>
      <c r="U124" s="163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84"/>
      <c r="AK124" s="163"/>
      <c r="AL124" s="162"/>
      <c r="AM124" s="163"/>
      <c r="AN124" s="163"/>
      <c r="AO124" s="170"/>
      <c r="AP124" s="170"/>
      <c r="AQ124" s="986"/>
      <c r="AR124" s="986"/>
      <c r="AS124" s="163"/>
      <c r="AT124" s="163"/>
      <c r="AU124" s="169"/>
      <c r="AV124" s="169"/>
      <c r="AW124" s="169"/>
      <c r="AX124" s="169"/>
      <c r="AY124" s="11"/>
    </row>
    <row r="125" spans="2:51" ht="15.75" customHeight="1" thickBot="1">
      <c r="B125" s="460" t="s">
        <v>13</v>
      </c>
      <c r="C125" s="409" t="s">
        <v>565</v>
      </c>
      <c r="D125" s="488">
        <v>90</v>
      </c>
      <c r="E125" s="266"/>
      <c r="F125" s="424" t="s">
        <v>10</v>
      </c>
      <c r="G125" s="409" t="s">
        <v>11</v>
      </c>
      <c r="H125" s="488">
        <v>50</v>
      </c>
      <c r="I125" s="626"/>
      <c r="J125" s="11"/>
      <c r="K125" s="11"/>
      <c r="L125" s="11"/>
      <c r="M125" s="11"/>
      <c r="N125" s="11"/>
      <c r="O125" s="11"/>
      <c r="P125" s="179"/>
      <c r="R125" s="169"/>
      <c r="S125" s="198"/>
      <c r="T125" s="169"/>
      <c r="U125" s="163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63"/>
      <c r="AL125" s="162"/>
      <c r="AM125" s="163"/>
      <c r="AN125" s="163"/>
      <c r="AO125" s="170"/>
      <c r="AP125" s="987"/>
      <c r="AQ125" s="986"/>
      <c r="AR125" s="986"/>
      <c r="AS125" s="163"/>
      <c r="AT125" s="163"/>
      <c r="AU125" s="169"/>
      <c r="AV125" s="169"/>
      <c r="AW125" s="169"/>
      <c r="AX125" s="169"/>
      <c r="AY125" s="11"/>
    </row>
    <row r="126" spans="2:51" ht="16.5" customHeight="1" thickBot="1">
      <c r="B126" s="760"/>
      <c r="C126" s="750" t="s">
        <v>234</v>
      </c>
      <c r="D126" s="64"/>
      <c r="E126" s="163"/>
      <c r="F126" s="424" t="s">
        <v>10</v>
      </c>
      <c r="G126" s="409" t="s">
        <v>15</v>
      </c>
      <c r="H126" s="488">
        <v>30</v>
      </c>
      <c r="I126" s="626"/>
      <c r="J126" s="11"/>
      <c r="K126" s="11"/>
      <c r="L126" s="11"/>
      <c r="M126" s="11"/>
      <c r="N126" s="11"/>
      <c r="O126" s="11"/>
      <c r="P126" s="179"/>
      <c r="R126" s="169"/>
      <c r="S126" s="198"/>
      <c r="T126" s="169"/>
      <c r="U126" s="163"/>
      <c r="V126" s="169"/>
      <c r="W126" s="169"/>
      <c r="X126" s="169"/>
      <c r="Y126" s="169"/>
      <c r="Z126" s="169"/>
      <c r="AA126" s="169"/>
      <c r="AB126" s="169"/>
      <c r="AC126" s="169"/>
      <c r="AD126" s="169"/>
      <c r="AE126" s="169"/>
      <c r="AF126" s="169"/>
      <c r="AG126" s="169"/>
      <c r="AH126" s="169"/>
      <c r="AI126" s="169"/>
      <c r="AJ126" s="169"/>
      <c r="AK126" s="163"/>
      <c r="AL126" s="162"/>
      <c r="AM126" s="163"/>
      <c r="AN126" s="163"/>
      <c r="AO126" s="170"/>
      <c r="AP126" s="170"/>
      <c r="AQ126" s="986"/>
      <c r="AR126" s="986"/>
      <c r="AS126" s="163"/>
      <c r="AT126" s="163"/>
      <c r="AU126" s="169"/>
      <c r="AV126" s="169"/>
      <c r="AW126" s="169"/>
      <c r="AX126" s="169"/>
      <c r="AY126" s="11"/>
    </row>
    <row r="127" spans="2:51" ht="15.75" customHeight="1">
      <c r="B127" s="422" t="s">
        <v>193</v>
      </c>
      <c r="C127" s="409" t="s">
        <v>230</v>
      </c>
      <c r="D127" s="495">
        <v>250</v>
      </c>
      <c r="E127" s="163"/>
      <c r="F127" s="760"/>
      <c r="G127" s="750" t="s">
        <v>234</v>
      </c>
      <c r="H127" s="1882"/>
      <c r="I127" s="162"/>
      <c r="J127" s="11"/>
      <c r="K127" s="11"/>
      <c r="L127" s="11"/>
      <c r="M127" s="11"/>
      <c r="N127" s="11"/>
      <c r="O127" s="11"/>
      <c r="P127" s="179"/>
      <c r="R127" s="169"/>
      <c r="S127" s="198"/>
      <c r="T127" s="169"/>
      <c r="U127" s="201"/>
      <c r="V127" s="169"/>
      <c r="W127" s="169"/>
      <c r="X127" s="169"/>
      <c r="Y127" s="169"/>
      <c r="Z127" s="169"/>
      <c r="AA127" s="169"/>
      <c r="AB127" s="169"/>
      <c r="AC127" s="169"/>
      <c r="AD127" s="169"/>
      <c r="AE127" s="169"/>
      <c r="AF127" s="169"/>
      <c r="AG127" s="169"/>
      <c r="AH127" s="169"/>
      <c r="AI127" s="169"/>
      <c r="AJ127" s="169"/>
      <c r="AK127" s="163"/>
      <c r="AL127" s="167"/>
      <c r="AM127" s="163"/>
      <c r="AN127" s="163"/>
      <c r="AO127" s="170"/>
      <c r="AP127" s="170"/>
      <c r="AQ127" s="986"/>
      <c r="AR127" s="986"/>
      <c r="AS127" s="169"/>
      <c r="AT127" s="169"/>
      <c r="AU127" s="169"/>
      <c r="AV127" s="169"/>
      <c r="AW127" s="169"/>
      <c r="AX127" s="169"/>
      <c r="AY127" s="11"/>
    </row>
    <row r="128" spans="2:51" ht="15" customHeight="1">
      <c r="B128" s="421" t="s">
        <v>264</v>
      </c>
      <c r="C128" s="487" t="s">
        <v>625</v>
      </c>
      <c r="D128" s="494" t="s">
        <v>626</v>
      </c>
      <c r="E128" s="163"/>
      <c r="F128" s="422" t="s">
        <v>197</v>
      </c>
      <c r="G128" s="409" t="s">
        <v>201</v>
      </c>
      <c r="H128" s="822">
        <v>250</v>
      </c>
      <c r="I128" s="162"/>
      <c r="J128" s="11"/>
      <c r="K128" s="11"/>
      <c r="L128" s="11"/>
      <c r="M128" s="11"/>
      <c r="N128" s="11"/>
      <c r="O128" s="11"/>
      <c r="P128" s="179"/>
      <c r="R128" s="169"/>
      <c r="S128" s="198"/>
      <c r="T128" s="169"/>
      <c r="U128" s="163"/>
      <c r="V128" s="169"/>
      <c r="W128" s="169"/>
      <c r="X128" s="169"/>
      <c r="Y128" s="169"/>
      <c r="Z128" s="610"/>
      <c r="AA128" s="169"/>
      <c r="AB128" s="169"/>
      <c r="AC128" s="169"/>
      <c r="AD128" s="169"/>
      <c r="AE128" s="169"/>
      <c r="AF128" s="169"/>
      <c r="AG128" s="169"/>
      <c r="AH128" s="169"/>
      <c r="AI128" s="169"/>
      <c r="AJ128" s="169"/>
      <c r="AK128" s="163"/>
      <c r="AL128" s="162"/>
      <c r="AM128" s="163"/>
      <c r="AN128" s="163"/>
      <c r="AO128" s="170"/>
      <c r="AP128" s="170"/>
      <c r="AQ128" s="986"/>
      <c r="AR128" s="986"/>
      <c r="AS128" s="169"/>
      <c r="AT128" s="169"/>
      <c r="AU128" s="169"/>
      <c r="AV128" s="169"/>
      <c r="AW128" s="169"/>
      <c r="AX128" s="169"/>
      <c r="AY128" s="11"/>
    </row>
    <row r="129" spans="2:51" ht="15" customHeight="1">
      <c r="B129" s="420" t="s">
        <v>265</v>
      </c>
      <c r="C129" s="668" t="s">
        <v>627</v>
      </c>
      <c r="D129" s="690"/>
      <c r="E129" s="163"/>
      <c r="F129" s="424" t="s">
        <v>290</v>
      </c>
      <c r="G129" s="409" t="s">
        <v>291</v>
      </c>
      <c r="H129" s="488" t="s">
        <v>642</v>
      </c>
      <c r="I129" s="180"/>
      <c r="J129" s="11"/>
      <c r="K129" s="11"/>
      <c r="L129" s="11"/>
      <c r="M129" s="11"/>
      <c r="N129" s="11"/>
      <c r="O129" s="11"/>
      <c r="P129" s="179"/>
      <c r="R129" s="169"/>
      <c r="S129" s="198"/>
      <c r="T129" s="169"/>
      <c r="U129" s="169"/>
      <c r="V129" s="169"/>
      <c r="W129" s="169"/>
      <c r="X129" s="169"/>
      <c r="Y129" s="366"/>
      <c r="Z129" s="336"/>
      <c r="AA129" s="611"/>
      <c r="AB129" s="366"/>
      <c r="AC129" s="336"/>
      <c r="AD129" s="611"/>
      <c r="AE129" s="169"/>
      <c r="AF129" s="169"/>
      <c r="AG129" s="169"/>
      <c r="AH129" s="169"/>
      <c r="AI129" s="169"/>
      <c r="AJ129" s="155"/>
      <c r="AK129" s="163"/>
      <c r="AL129" s="162"/>
      <c r="AM129" s="167"/>
      <c r="AN129" s="167"/>
      <c r="AO129" s="170"/>
      <c r="AP129" s="170"/>
      <c r="AQ129" s="986"/>
      <c r="AR129" s="988"/>
      <c r="AS129" s="169"/>
      <c r="AT129" s="169"/>
      <c r="AU129" s="169"/>
      <c r="AV129" s="169"/>
      <c r="AW129" s="169"/>
      <c r="AX129" s="169"/>
      <c r="AY129" s="11"/>
    </row>
    <row r="130" spans="2:51" ht="12.75" customHeight="1">
      <c r="B130" s="422" t="s">
        <v>266</v>
      </c>
      <c r="C130" s="441" t="s">
        <v>267</v>
      </c>
      <c r="D130" s="495" t="s">
        <v>628</v>
      </c>
      <c r="E130" s="163"/>
      <c r="F130" s="424" t="s">
        <v>293</v>
      </c>
      <c r="G130" s="409" t="s">
        <v>288</v>
      </c>
      <c r="H130" s="488">
        <v>200</v>
      </c>
      <c r="I130" s="168"/>
      <c r="J130" s="11"/>
      <c r="K130" s="11"/>
      <c r="L130" s="11"/>
      <c r="M130" s="11"/>
      <c r="N130" s="11"/>
      <c r="O130" s="11"/>
      <c r="P130" s="179"/>
      <c r="R130" s="169"/>
      <c r="S130" s="198"/>
      <c r="T130" s="169"/>
      <c r="U130" s="169"/>
      <c r="V130" s="169"/>
      <c r="W130" s="169"/>
      <c r="X130" s="169"/>
      <c r="Y130" s="163"/>
      <c r="Z130" s="172"/>
      <c r="AA130" s="612"/>
      <c r="AB130" s="163"/>
      <c r="AC130" s="162"/>
      <c r="AD130" s="225"/>
      <c r="AE130" s="169"/>
      <c r="AF130" s="169"/>
      <c r="AG130" s="169"/>
      <c r="AH130" s="169"/>
      <c r="AI130" s="169"/>
      <c r="AJ130" s="169"/>
      <c r="AK130" s="169"/>
      <c r="AL130" s="179"/>
      <c r="AM130" s="163"/>
      <c r="AN130" s="163"/>
      <c r="AO130" s="163"/>
      <c r="AP130" s="163"/>
      <c r="AQ130" s="169"/>
      <c r="AR130" s="169"/>
      <c r="AS130" s="346"/>
      <c r="AT130" s="167"/>
      <c r="AU130" s="169"/>
      <c r="AV130" s="169"/>
      <c r="AW130" s="169"/>
      <c r="AX130" s="169"/>
      <c r="AY130" s="11"/>
    </row>
    <row r="131" spans="2:51" ht="17.25" customHeight="1">
      <c r="B131" s="424" t="s">
        <v>9</v>
      </c>
      <c r="C131" s="409" t="s">
        <v>229</v>
      </c>
      <c r="D131" s="488">
        <v>200</v>
      </c>
      <c r="E131" s="163"/>
      <c r="F131" s="424" t="s">
        <v>10</v>
      </c>
      <c r="G131" s="409" t="s">
        <v>11</v>
      </c>
      <c r="H131" s="495">
        <v>50</v>
      </c>
      <c r="I131" s="168"/>
      <c r="J131" s="11"/>
      <c r="K131" s="11"/>
      <c r="L131" s="11"/>
      <c r="M131" s="11"/>
      <c r="N131" s="11"/>
      <c r="O131" s="11"/>
      <c r="P131" s="179"/>
      <c r="R131" s="169"/>
      <c r="S131" s="198"/>
      <c r="T131" s="167"/>
      <c r="U131" s="169"/>
      <c r="V131" s="169"/>
      <c r="W131" s="169"/>
      <c r="X131" s="169"/>
      <c r="Y131" s="163"/>
      <c r="Z131" s="162"/>
      <c r="AA131" s="232"/>
      <c r="AB131" s="163"/>
      <c r="AC131" s="168"/>
      <c r="AD131" s="206"/>
      <c r="AE131" s="169"/>
      <c r="AF131" s="169"/>
      <c r="AG131" s="169"/>
      <c r="AH131" s="169"/>
      <c r="AI131" s="169"/>
      <c r="AJ131" s="169"/>
      <c r="AK131" s="169"/>
      <c r="AL131" s="169"/>
      <c r="AM131" s="163"/>
      <c r="AN131" s="163"/>
      <c r="AO131" s="169"/>
      <c r="AP131" s="169"/>
      <c r="AQ131" s="169"/>
      <c r="AR131" s="169"/>
      <c r="AS131" s="167"/>
      <c r="AT131" s="989"/>
      <c r="AU131" s="169"/>
      <c r="AV131" s="169"/>
      <c r="AW131" s="169"/>
      <c r="AX131" s="169"/>
      <c r="AY131" s="11"/>
    </row>
    <row r="132" spans="2:51" ht="14.25" customHeight="1">
      <c r="B132" s="424" t="s">
        <v>10</v>
      </c>
      <c r="C132" s="409" t="s">
        <v>11</v>
      </c>
      <c r="D132" s="488">
        <v>50</v>
      </c>
      <c r="E132" s="170"/>
      <c r="F132" s="424" t="s">
        <v>10</v>
      </c>
      <c r="G132" s="409" t="s">
        <v>15</v>
      </c>
      <c r="H132" s="488">
        <v>30</v>
      </c>
      <c r="I132" s="169"/>
      <c r="J132" s="11"/>
      <c r="K132" s="11"/>
      <c r="L132" s="11"/>
      <c r="M132" s="11"/>
      <c r="N132" s="11"/>
      <c r="O132" s="170"/>
      <c r="P132" s="360"/>
      <c r="Q132" s="169"/>
      <c r="R132" s="169"/>
      <c r="S132" s="169"/>
      <c r="T132" s="169"/>
      <c r="U132" s="169"/>
      <c r="V132" s="169"/>
      <c r="W132" s="169"/>
      <c r="X132" s="169"/>
      <c r="Y132" s="163"/>
      <c r="Z132" s="162"/>
      <c r="AA132" s="232"/>
      <c r="AB132" s="163"/>
      <c r="AC132" s="162"/>
      <c r="AD132" s="225"/>
      <c r="AE132" s="169"/>
      <c r="AF132" s="169"/>
      <c r="AG132" s="169"/>
      <c r="AH132" s="169"/>
      <c r="AI132" s="169"/>
      <c r="AJ132" s="163"/>
      <c r="AK132" s="169"/>
      <c r="AL132" s="169"/>
      <c r="AM132" s="169"/>
      <c r="AN132" s="169"/>
      <c r="AO132" s="169"/>
      <c r="AP132" s="169"/>
      <c r="AQ132" s="169"/>
      <c r="AR132" s="169"/>
      <c r="AS132" s="169"/>
      <c r="AT132" s="169"/>
      <c r="AU132" s="169"/>
      <c r="AV132" s="169"/>
      <c r="AW132" s="169"/>
      <c r="AX132" s="169"/>
      <c r="AY132" s="11"/>
    </row>
    <row r="133" spans="2:51" ht="15" customHeight="1" thickBot="1">
      <c r="B133" s="830" t="s">
        <v>10</v>
      </c>
      <c r="C133" s="323" t="s">
        <v>15</v>
      </c>
      <c r="D133" s="831">
        <v>30</v>
      </c>
      <c r="E133" s="170"/>
      <c r="F133" s="1648" t="s">
        <v>13</v>
      </c>
      <c r="G133" s="323" t="s">
        <v>560</v>
      </c>
      <c r="H133" s="831">
        <v>100</v>
      </c>
      <c r="I133" s="336"/>
      <c r="J133" s="11"/>
      <c r="K133" s="11"/>
      <c r="L133" s="11"/>
      <c r="M133" s="11"/>
      <c r="N133" s="11"/>
      <c r="O133" s="170"/>
      <c r="P133" s="169"/>
      <c r="Q133" s="169"/>
      <c r="R133" s="169"/>
      <c r="S133" s="169"/>
      <c r="T133" s="169"/>
      <c r="U133" s="169"/>
      <c r="V133" s="169"/>
      <c r="W133" s="169"/>
      <c r="X133" s="169"/>
      <c r="Y133" s="163"/>
      <c r="Z133" s="162"/>
      <c r="AA133" s="225"/>
      <c r="AB133" s="163"/>
      <c r="AC133" s="162"/>
      <c r="AD133" s="232"/>
      <c r="AE133" s="169"/>
      <c r="AF133" s="169"/>
      <c r="AG133" s="169"/>
      <c r="AH133" s="170"/>
      <c r="AI133" s="163"/>
      <c r="AJ133" s="163"/>
      <c r="AK133" s="169"/>
      <c r="AL133" s="169"/>
      <c r="AM133" s="169"/>
      <c r="AN133" s="169"/>
      <c r="AO133" s="169"/>
      <c r="AP133" s="169"/>
      <c r="AQ133" s="169"/>
      <c r="AR133" s="169"/>
      <c r="AS133" s="169"/>
      <c r="AT133" s="169"/>
      <c r="AU133" s="169"/>
      <c r="AV133" s="169"/>
      <c r="AW133" s="169"/>
      <c r="AX133" s="169"/>
      <c r="AY133" s="11"/>
    </row>
    <row r="134" spans="2:51" ht="16.5" customHeight="1" thickBot="1">
      <c r="B134" s="146"/>
      <c r="C134" s="197"/>
      <c r="E134" s="163"/>
      <c r="F134" s="40"/>
      <c r="G134" s="163"/>
      <c r="H134" s="15"/>
      <c r="I134" s="168"/>
      <c r="J134" s="11"/>
      <c r="K134" s="11"/>
      <c r="L134" s="11"/>
      <c r="M134" s="11"/>
      <c r="N134" s="11"/>
      <c r="O134" s="163"/>
      <c r="P134" s="169"/>
      <c r="Q134" s="169"/>
      <c r="R134" s="169"/>
      <c r="S134" s="169"/>
      <c r="T134" s="169"/>
      <c r="U134" s="169"/>
      <c r="V134" s="169"/>
      <c r="W134" s="169"/>
      <c r="X134" s="169"/>
      <c r="Y134" s="169"/>
      <c r="Z134" s="169"/>
      <c r="AA134" s="169"/>
      <c r="AB134" s="163"/>
      <c r="AC134" s="162"/>
      <c r="AD134" s="232"/>
      <c r="AE134" s="169"/>
      <c r="AF134" s="169"/>
      <c r="AG134" s="169"/>
      <c r="AH134" s="170"/>
      <c r="AI134" s="163"/>
      <c r="AJ134" s="163"/>
      <c r="AK134" s="169"/>
      <c r="AL134" s="169"/>
      <c r="AM134" s="169"/>
      <c r="AN134" s="169"/>
      <c r="AO134" s="169"/>
      <c r="AP134" s="169"/>
      <c r="AQ134" s="169"/>
      <c r="AR134" s="169"/>
      <c r="AS134" s="169"/>
      <c r="AT134" s="169"/>
      <c r="AU134" s="169"/>
      <c r="AV134" s="169"/>
      <c r="AW134" s="169"/>
      <c r="AX134" s="169"/>
      <c r="AY134" s="11"/>
    </row>
    <row r="135" spans="2:51" ht="16.5" customHeight="1" thickBot="1">
      <c r="B135" s="1546" t="s">
        <v>218</v>
      </c>
      <c r="C135" s="176"/>
      <c r="D135" s="1888"/>
      <c r="E135" s="11"/>
      <c r="G135" s="88"/>
      <c r="I135" s="168"/>
      <c r="J135" s="11"/>
      <c r="K135" s="11"/>
      <c r="L135" s="11"/>
      <c r="M135" s="11"/>
      <c r="N135" s="11"/>
      <c r="O135" s="169"/>
      <c r="P135" s="169"/>
      <c r="Q135" s="169"/>
      <c r="R135" s="169"/>
      <c r="S135" s="169"/>
      <c r="T135" s="169"/>
      <c r="U135" s="169"/>
      <c r="V135" s="169"/>
      <c r="W135" s="169"/>
      <c r="X135" s="169"/>
      <c r="Y135" s="169"/>
      <c r="Z135" s="169"/>
      <c r="AA135" s="169"/>
      <c r="AB135" s="169"/>
      <c r="AC135" s="169"/>
      <c r="AD135" s="169"/>
      <c r="AE135" s="169"/>
      <c r="AF135" s="169"/>
      <c r="AG135" s="169"/>
      <c r="AH135" s="170"/>
      <c r="AI135" s="163"/>
      <c r="AJ135" s="163"/>
      <c r="AK135" s="169"/>
      <c r="AL135" s="169"/>
      <c r="AM135" s="169"/>
      <c r="AN135" s="169"/>
      <c r="AO135" s="169"/>
      <c r="AP135" s="169"/>
      <c r="AQ135" s="169"/>
      <c r="AR135" s="169"/>
      <c r="AS135" s="169"/>
      <c r="AT135" s="169"/>
      <c r="AU135" s="169"/>
      <c r="AV135" s="169"/>
      <c r="AW135" s="169"/>
      <c r="AX135" s="169"/>
      <c r="AY135" s="11"/>
    </row>
    <row r="136" spans="2:51" ht="15.75" customHeight="1">
      <c r="B136" s="1594"/>
      <c r="C136" s="921" t="s">
        <v>346</v>
      </c>
      <c r="D136" s="1595"/>
      <c r="E136" s="163"/>
      <c r="F136" s="1"/>
      <c r="G136" s="88"/>
      <c r="I136" s="168"/>
      <c r="J136" s="11"/>
      <c r="K136" s="179"/>
      <c r="L136" s="11"/>
      <c r="M136" s="11"/>
      <c r="N136" s="11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63"/>
      <c r="AK136" s="169"/>
      <c r="AL136" s="169"/>
      <c r="AM136" s="169"/>
      <c r="AN136" s="169"/>
      <c r="AO136" s="169"/>
      <c r="AP136" s="169"/>
      <c r="AQ136" s="169"/>
      <c r="AR136" s="169"/>
      <c r="AS136" s="169"/>
      <c r="AT136" s="169"/>
      <c r="AU136" s="169"/>
      <c r="AV136" s="169"/>
      <c r="AW136" s="169"/>
      <c r="AX136" s="169"/>
      <c r="AY136" s="11"/>
    </row>
    <row r="137" spans="2:51" ht="13.5" customHeight="1" thickBot="1">
      <c r="B137" s="421" t="s">
        <v>24</v>
      </c>
      <c r="C137" s="487" t="s">
        <v>353</v>
      </c>
      <c r="D137" s="524" t="s">
        <v>382</v>
      </c>
      <c r="E137" s="11"/>
      <c r="G137" s="88"/>
      <c r="I137" s="180"/>
      <c r="J137" s="11"/>
      <c r="K137" s="179"/>
      <c r="L137" s="11"/>
      <c r="M137" s="11"/>
      <c r="N137" s="11"/>
      <c r="O137" s="169"/>
      <c r="P137" s="169"/>
      <c r="Q137" s="169"/>
      <c r="R137" s="169"/>
      <c r="S137" s="169"/>
      <c r="T137" s="169"/>
      <c r="U137" s="169"/>
      <c r="V137" s="169"/>
      <c r="W137" s="266"/>
      <c r="X137" s="169"/>
      <c r="Y137" s="169"/>
      <c r="Z137" s="169"/>
      <c r="AA137" s="169"/>
      <c r="AB137" s="169"/>
      <c r="AC137" s="169"/>
      <c r="AD137" s="169"/>
      <c r="AE137" s="169"/>
      <c r="AF137" s="183"/>
      <c r="AG137" s="182"/>
      <c r="AH137" s="162"/>
      <c r="AI137" s="169"/>
      <c r="AJ137" s="169"/>
      <c r="AK137" s="169"/>
      <c r="AL137" s="169"/>
      <c r="AM137" s="169"/>
      <c r="AN137" s="169"/>
      <c r="AO137" s="169"/>
      <c r="AP137" s="169"/>
      <c r="AQ137" s="169"/>
      <c r="AR137" s="169"/>
      <c r="AS137" s="169"/>
      <c r="AT137" s="169"/>
      <c r="AU137" s="169"/>
      <c r="AV137" s="169"/>
      <c r="AW137" s="169"/>
      <c r="AX137" s="169"/>
      <c r="AY137" s="11"/>
    </row>
    <row r="138" spans="2:51" ht="17.25" customHeight="1">
      <c r="B138" s="421" t="s">
        <v>354</v>
      </c>
      <c r="C138" s="725" t="s">
        <v>355</v>
      </c>
      <c r="D138" s="726" t="s">
        <v>631</v>
      </c>
      <c r="E138" s="11"/>
      <c r="F138" s="31" t="s">
        <v>2</v>
      </c>
      <c r="G138" s="789" t="s">
        <v>3</v>
      </c>
      <c r="H138" s="451" t="s">
        <v>4</v>
      </c>
      <c r="I138" s="11"/>
      <c r="J138" s="11"/>
      <c r="K138" s="179"/>
      <c r="L138" s="11"/>
      <c r="M138" s="11"/>
      <c r="N138" s="11"/>
      <c r="O138" s="169"/>
      <c r="P138" s="169"/>
      <c r="Q138" s="169"/>
      <c r="R138" s="169"/>
      <c r="S138" s="169"/>
      <c r="T138" s="169"/>
      <c r="U138" s="169"/>
      <c r="V138" s="169"/>
      <c r="W138" s="163"/>
      <c r="X138" s="162"/>
      <c r="Y138" s="169"/>
      <c r="Z138" s="169"/>
      <c r="AA138" s="169"/>
      <c r="AB138" s="169"/>
      <c r="AC138" s="169"/>
      <c r="AD138" s="169"/>
      <c r="AE138" s="180"/>
      <c r="AF138" s="169"/>
      <c r="AG138" s="169"/>
      <c r="AH138" s="163"/>
      <c r="AI138" s="169"/>
      <c r="AJ138" s="169"/>
      <c r="AK138" s="169"/>
      <c r="AL138" s="169"/>
      <c r="AM138" s="169"/>
      <c r="AN138" s="169"/>
      <c r="AO138" s="169"/>
      <c r="AP138" s="169"/>
      <c r="AQ138" s="169"/>
      <c r="AR138" s="169"/>
      <c r="AS138" s="169"/>
      <c r="AT138" s="169"/>
      <c r="AU138" s="169"/>
      <c r="AV138" s="169"/>
      <c r="AW138" s="169"/>
      <c r="AX138" s="169"/>
      <c r="AY138" s="11"/>
    </row>
    <row r="139" spans="2:51" ht="18" customHeight="1" thickBot="1">
      <c r="B139" s="527" t="s">
        <v>144</v>
      </c>
      <c r="C139" s="668" t="s">
        <v>263</v>
      </c>
      <c r="D139" s="528"/>
      <c r="E139" s="11"/>
      <c r="F139" s="501" t="s">
        <v>5</v>
      </c>
      <c r="G139" s="169"/>
      <c r="H139" s="582" t="s">
        <v>80</v>
      </c>
      <c r="I139" s="11"/>
      <c r="J139" s="11"/>
      <c r="K139" s="179"/>
      <c r="L139" s="11"/>
      <c r="M139" s="11"/>
      <c r="N139" s="11"/>
      <c r="O139" s="169"/>
      <c r="P139" s="339"/>
      <c r="Q139" s="169"/>
      <c r="R139" s="355"/>
      <c r="S139" s="356"/>
      <c r="T139" s="169"/>
      <c r="U139" s="155"/>
      <c r="V139" s="169"/>
      <c r="W139" s="368"/>
      <c r="X139" s="339"/>
      <c r="Y139" s="169"/>
      <c r="Z139" s="169"/>
      <c r="AA139" s="169"/>
      <c r="AB139" s="169"/>
      <c r="AC139" s="169"/>
      <c r="AD139" s="169"/>
      <c r="AE139" s="169"/>
      <c r="AF139" s="163"/>
      <c r="AG139" s="163"/>
      <c r="AH139" s="169"/>
      <c r="AI139" s="331"/>
      <c r="AJ139" s="169"/>
      <c r="AK139" s="163"/>
      <c r="AL139" s="169"/>
      <c r="AM139" s="169"/>
      <c r="AN139" s="169"/>
      <c r="AO139" s="169"/>
      <c r="AP139" s="169"/>
      <c r="AQ139" s="169"/>
      <c r="AR139" s="169"/>
      <c r="AS139" s="169"/>
      <c r="AT139" s="169"/>
      <c r="AU139" s="169"/>
      <c r="AV139" s="169"/>
      <c r="AW139" s="169"/>
      <c r="AX139" s="169"/>
      <c r="AY139" s="11"/>
    </row>
    <row r="140" spans="2:51" ht="14.25" customHeight="1" thickBot="1">
      <c r="B140" s="424" t="s">
        <v>546</v>
      </c>
      <c r="C140" s="406" t="s">
        <v>545</v>
      </c>
      <c r="D140" s="822">
        <v>200</v>
      </c>
      <c r="E140" s="11"/>
      <c r="F140" s="1612" t="s">
        <v>223</v>
      </c>
      <c r="G140" s="793"/>
      <c r="H140" s="523"/>
      <c r="I140" s="11"/>
      <c r="J140" s="11"/>
      <c r="K140" s="179"/>
      <c r="L140" s="11"/>
      <c r="M140" s="11"/>
      <c r="N140" s="11"/>
      <c r="O140" s="169"/>
      <c r="P140" s="169"/>
      <c r="Q140" s="198"/>
      <c r="R140" s="169"/>
      <c r="S140" s="198"/>
      <c r="T140" s="169"/>
      <c r="U140" s="167"/>
      <c r="V140" s="169"/>
      <c r="W140" s="266"/>
      <c r="X140" s="336"/>
      <c r="Y140" s="169"/>
      <c r="Z140" s="169"/>
      <c r="AA140" s="169"/>
      <c r="AB140" s="266"/>
      <c r="AC140" s="336"/>
      <c r="AD140" s="611"/>
      <c r="AE140" s="169"/>
      <c r="AF140" s="169"/>
      <c r="AG140" s="169"/>
      <c r="AH140" s="167"/>
      <c r="AI140" s="331"/>
      <c r="AJ140" s="169"/>
      <c r="AK140" s="163"/>
      <c r="AL140" s="169"/>
      <c r="AM140" s="169"/>
      <c r="AN140" s="169"/>
      <c r="AO140" s="169"/>
      <c r="AP140" s="169"/>
      <c r="AQ140" s="169"/>
      <c r="AR140" s="169"/>
      <c r="AS140" s="169"/>
      <c r="AT140" s="169"/>
      <c r="AU140" s="169"/>
      <c r="AV140" s="169"/>
      <c r="AW140" s="169"/>
      <c r="AX140" s="169"/>
      <c r="AY140" s="11"/>
    </row>
    <row r="141" spans="2:51" ht="15" customHeight="1">
      <c r="B141" s="424" t="s">
        <v>10</v>
      </c>
      <c r="C141" s="409" t="s">
        <v>11</v>
      </c>
      <c r="D141" s="488">
        <v>50</v>
      </c>
      <c r="E141" s="11"/>
      <c r="F141" s="412"/>
      <c r="G141" s="750" t="s">
        <v>346</v>
      </c>
      <c r="H141" s="386"/>
      <c r="I141" s="11"/>
      <c r="J141" s="11"/>
      <c r="K141" s="179"/>
      <c r="L141" s="11"/>
      <c r="M141" s="11"/>
      <c r="N141" s="11"/>
      <c r="O141" s="169"/>
      <c r="P141" s="169"/>
      <c r="Q141" s="198"/>
      <c r="R141" s="970"/>
      <c r="S141" s="198"/>
      <c r="T141" s="169"/>
      <c r="U141" s="167"/>
      <c r="V141" s="169"/>
      <c r="W141" s="212"/>
      <c r="X141" s="212"/>
      <c r="Y141" s="169"/>
      <c r="Z141" s="169"/>
      <c r="AA141" s="169"/>
      <c r="AB141" s="169"/>
      <c r="AC141" s="169"/>
      <c r="AD141" s="169"/>
      <c r="AE141" s="163"/>
      <c r="AF141" s="177"/>
      <c r="AG141" s="332"/>
      <c r="AH141" s="169"/>
      <c r="AI141" s="169"/>
      <c r="AJ141" s="169"/>
      <c r="AK141" s="201"/>
      <c r="AL141" s="169"/>
      <c r="AM141" s="169"/>
      <c r="AN141" s="169"/>
      <c r="AO141" s="169"/>
      <c r="AP141" s="169"/>
      <c r="AQ141" s="169"/>
      <c r="AR141" s="169"/>
      <c r="AS141" s="169"/>
      <c r="AT141" s="169"/>
      <c r="AU141" s="169"/>
      <c r="AV141" s="169"/>
      <c r="AW141" s="169"/>
      <c r="AX141" s="169"/>
      <c r="AY141" s="11"/>
    </row>
    <row r="142" spans="2:51" ht="15.75" customHeight="1" thickBot="1">
      <c r="B142" s="424" t="s">
        <v>10</v>
      </c>
      <c r="C142" s="409" t="s">
        <v>15</v>
      </c>
      <c r="D142" s="488">
        <v>30</v>
      </c>
      <c r="E142" s="11"/>
      <c r="F142" s="491" t="s">
        <v>374</v>
      </c>
      <c r="G142" s="487" t="s">
        <v>375</v>
      </c>
      <c r="H142" s="488">
        <v>250</v>
      </c>
      <c r="I142" s="11"/>
      <c r="J142" s="11"/>
      <c r="K142" s="179"/>
      <c r="L142" s="11"/>
      <c r="M142" s="11"/>
      <c r="N142" s="11"/>
      <c r="O142" s="169"/>
      <c r="P142" s="170"/>
      <c r="Q142" s="198"/>
      <c r="R142" s="169"/>
      <c r="S142" s="198"/>
      <c r="T142" s="169"/>
      <c r="U142" s="167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3"/>
      <c r="AF142" s="172"/>
      <c r="AG142" s="186"/>
      <c r="AH142" s="169"/>
      <c r="AI142" s="169"/>
      <c r="AJ142" s="169"/>
      <c r="AK142" s="167"/>
      <c r="AL142" s="168"/>
      <c r="AM142" s="169"/>
      <c r="AN142" s="169"/>
      <c r="AO142" s="169"/>
      <c r="AP142" s="169"/>
      <c r="AQ142" s="169"/>
      <c r="AR142" s="169"/>
      <c r="AS142" s="169"/>
      <c r="AT142" s="169"/>
      <c r="AU142" s="169"/>
      <c r="AV142" s="169"/>
      <c r="AW142" s="169"/>
      <c r="AX142" s="169"/>
      <c r="AY142" s="11"/>
    </row>
    <row r="143" spans="2:51" ht="15.75" customHeight="1">
      <c r="B143" s="760"/>
      <c r="C143" s="750" t="s">
        <v>234</v>
      </c>
      <c r="D143" s="64"/>
      <c r="E143" s="11"/>
      <c r="F143" s="491" t="s">
        <v>19</v>
      </c>
      <c r="G143" s="406" t="s">
        <v>118</v>
      </c>
      <c r="H143" s="822">
        <v>200</v>
      </c>
      <c r="I143" s="11"/>
      <c r="J143" s="11"/>
      <c r="K143" s="179"/>
      <c r="L143" s="11"/>
      <c r="M143" s="11"/>
      <c r="N143" s="11"/>
      <c r="O143" s="169"/>
      <c r="P143" s="363"/>
      <c r="Q143" s="198"/>
      <c r="R143" s="169"/>
      <c r="S143" s="198"/>
      <c r="T143" s="169"/>
      <c r="U143" s="163"/>
      <c r="V143" s="169"/>
      <c r="W143" s="169"/>
      <c r="X143" s="169"/>
      <c r="Y143" s="169"/>
      <c r="Z143" s="169"/>
      <c r="AA143" s="169"/>
      <c r="AB143" s="169"/>
      <c r="AC143" s="169"/>
      <c r="AD143" s="169"/>
      <c r="AE143" s="163"/>
      <c r="AF143" s="162"/>
      <c r="AG143" s="186"/>
      <c r="AH143" s="169"/>
      <c r="AI143" s="169"/>
      <c r="AJ143" s="168"/>
      <c r="AK143" s="167"/>
      <c r="AL143" s="167"/>
      <c r="AM143" s="169"/>
      <c r="AN143" s="169"/>
      <c r="AO143" s="169"/>
      <c r="AP143" s="169"/>
      <c r="AQ143" s="169"/>
      <c r="AR143" s="169"/>
      <c r="AS143" s="169"/>
      <c r="AT143" s="169"/>
      <c r="AU143" s="169"/>
      <c r="AV143" s="169"/>
      <c r="AW143" s="169"/>
      <c r="AX143" s="169"/>
      <c r="AY143" s="11"/>
    </row>
    <row r="144" spans="2:51" ht="18" customHeight="1">
      <c r="B144" s="422" t="s">
        <v>527</v>
      </c>
      <c r="C144" s="409" t="s">
        <v>275</v>
      </c>
      <c r="D144" s="822">
        <v>250</v>
      </c>
      <c r="E144" s="764"/>
      <c r="F144" s="1890" t="s">
        <v>10</v>
      </c>
      <c r="G144" s="409" t="s">
        <v>505</v>
      </c>
      <c r="H144" s="950">
        <v>15</v>
      </c>
      <c r="I144" s="99"/>
      <c r="J144" s="11"/>
      <c r="K144" s="179"/>
      <c r="L144" s="11"/>
      <c r="M144" s="11"/>
      <c r="N144" s="11"/>
      <c r="O144" s="169"/>
      <c r="P144" s="170"/>
      <c r="Q144" s="198"/>
      <c r="R144" s="169"/>
      <c r="S144" s="198"/>
      <c r="T144" s="169"/>
      <c r="U144" s="163"/>
      <c r="V144" s="169"/>
      <c r="W144" s="163"/>
      <c r="X144" s="162"/>
      <c r="Y144" s="232"/>
      <c r="Z144" s="169"/>
      <c r="AA144" s="169"/>
      <c r="AB144" s="169"/>
      <c r="AC144" s="169"/>
      <c r="AD144" s="169"/>
      <c r="AE144" s="167"/>
      <c r="AF144" s="168"/>
      <c r="AG144" s="186"/>
      <c r="AH144" s="169"/>
      <c r="AI144" s="169"/>
      <c r="AJ144" s="370"/>
      <c r="AK144" s="169"/>
      <c r="AL144" s="169"/>
      <c r="AM144" s="169"/>
      <c r="AN144" s="169"/>
      <c r="AO144" s="169"/>
      <c r="AP144" s="169"/>
      <c r="AQ144" s="169"/>
      <c r="AR144" s="169"/>
      <c r="AS144" s="169"/>
      <c r="AT144" s="169"/>
      <c r="AU144" s="169"/>
      <c r="AV144" s="169"/>
      <c r="AW144" s="169"/>
      <c r="AX144" s="169"/>
      <c r="AY144" s="11"/>
    </row>
    <row r="145" spans="2:51" ht="15" customHeight="1">
      <c r="B145" s="504" t="s">
        <v>280</v>
      </c>
      <c r="C145" s="409" t="s">
        <v>281</v>
      </c>
      <c r="D145" s="488">
        <v>120</v>
      </c>
      <c r="E145" s="105"/>
      <c r="F145" s="1890" t="s">
        <v>10</v>
      </c>
      <c r="G145" s="406" t="s">
        <v>11</v>
      </c>
      <c r="H145" s="738">
        <v>30</v>
      </c>
      <c r="I145" s="171"/>
      <c r="J145" s="11"/>
      <c r="K145" s="179"/>
      <c r="L145" s="11"/>
      <c r="M145" s="11"/>
      <c r="N145" s="11"/>
      <c r="O145" s="169"/>
      <c r="P145" s="170"/>
      <c r="Q145" s="163"/>
      <c r="R145" s="221"/>
      <c r="S145" s="198"/>
      <c r="T145" s="169"/>
      <c r="U145" s="163"/>
      <c r="V145" s="169"/>
      <c r="W145" s="169"/>
      <c r="X145" s="169"/>
      <c r="Y145" s="169"/>
      <c r="Z145" s="169"/>
      <c r="AA145" s="169"/>
      <c r="AB145" s="169"/>
      <c r="AC145" s="169"/>
      <c r="AD145" s="169"/>
      <c r="AE145" s="169"/>
      <c r="AF145" s="162"/>
      <c r="AG145" s="186"/>
      <c r="AH145" s="169"/>
      <c r="AI145" s="169"/>
      <c r="AJ145" s="168"/>
      <c r="AK145" s="169"/>
      <c r="AL145" s="169"/>
      <c r="AM145" s="169"/>
      <c r="AN145" s="169"/>
      <c r="AO145" s="169"/>
      <c r="AP145" s="169"/>
      <c r="AQ145" s="169"/>
      <c r="AR145" s="169"/>
      <c r="AS145" s="169"/>
      <c r="AT145" s="169"/>
      <c r="AU145" s="169"/>
      <c r="AV145" s="169"/>
      <c r="AW145" s="169"/>
      <c r="AX145" s="169"/>
      <c r="AY145" s="11"/>
    </row>
    <row r="146" spans="2:51" ht="15.75" customHeight="1">
      <c r="B146" s="1489" t="s">
        <v>552</v>
      </c>
      <c r="C146" s="487" t="s">
        <v>190</v>
      </c>
      <c r="D146" s="494" t="s">
        <v>632</v>
      </c>
      <c r="E146" s="105"/>
      <c r="F146" s="1890" t="s">
        <v>10</v>
      </c>
      <c r="G146" s="406" t="s">
        <v>15</v>
      </c>
      <c r="H146" s="738">
        <v>30</v>
      </c>
      <c r="I146" s="171"/>
      <c r="J146" s="911"/>
      <c r="K146" s="179"/>
      <c r="L146" s="169"/>
      <c r="M146" s="11"/>
      <c r="N146" s="11"/>
      <c r="O146" s="169"/>
      <c r="P146" s="358"/>
      <c r="Q146" s="198"/>
      <c r="R146" s="169"/>
      <c r="S146" s="198"/>
      <c r="T146" s="360"/>
      <c r="U146" s="163"/>
      <c r="V146" s="169"/>
      <c r="W146" s="266"/>
      <c r="X146" s="336"/>
      <c r="Y146" s="169"/>
      <c r="Z146" s="169"/>
      <c r="AA146" s="169"/>
      <c r="AB146" s="169"/>
      <c r="AC146" s="169"/>
      <c r="AD146" s="169"/>
      <c r="AE146" s="169"/>
      <c r="AF146" s="168"/>
      <c r="AG146" s="186"/>
      <c r="AH146" s="169"/>
      <c r="AI146" s="169"/>
      <c r="AJ146" s="168"/>
      <c r="AK146" s="169"/>
      <c r="AL146" s="169"/>
      <c r="AM146" s="167"/>
      <c r="AN146" s="169"/>
      <c r="AO146" s="169"/>
      <c r="AP146" s="169"/>
      <c r="AQ146" s="169"/>
      <c r="AR146" s="169"/>
      <c r="AS146" s="169"/>
      <c r="AT146" s="169"/>
      <c r="AU146" s="169"/>
      <c r="AV146" s="169"/>
      <c r="AW146" s="169"/>
      <c r="AX146" s="169"/>
    </row>
    <row r="147" spans="2:51" ht="14.25" customHeight="1" thickBot="1">
      <c r="B147" s="280"/>
      <c r="C147" s="947" t="s">
        <v>554</v>
      </c>
      <c r="D147" s="84"/>
      <c r="E147" s="105"/>
      <c r="F147" s="1021" t="s">
        <v>13</v>
      </c>
      <c r="G147" s="323" t="s">
        <v>560</v>
      </c>
      <c r="H147" s="1019">
        <v>80</v>
      </c>
      <c r="I147" s="162"/>
      <c r="J147" s="1886"/>
      <c r="K147" s="179"/>
      <c r="L147" s="11"/>
      <c r="M147" s="11"/>
      <c r="N147" s="11"/>
      <c r="O147" s="334"/>
      <c r="P147" s="358"/>
      <c r="Q147" s="198"/>
      <c r="R147" s="169"/>
      <c r="S147" s="198"/>
      <c r="T147" s="221"/>
      <c r="U147" s="163"/>
      <c r="V147" s="169"/>
      <c r="W147" s="169"/>
      <c r="X147" s="169"/>
      <c r="Y147" s="169"/>
      <c r="Z147" s="169"/>
      <c r="AA147" s="169"/>
      <c r="AB147" s="169"/>
      <c r="AC147" s="169"/>
      <c r="AD147" s="169"/>
      <c r="AE147" s="169"/>
      <c r="AF147" s="162"/>
      <c r="AG147" s="186"/>
      <c r="AH147" s="169"/>
      <c r="AI147" s="169"/>
      <c r="AJ147" s="186"/>
      <c r="AK147" s="169"/>
      <c r="AL147" s="169"/>
      <c r="AM147" s="169"/>
      <c r="AN147" s="336"/>
      <c r="AO147" s="169"/>
      <c r="AP147" s="169"/>
      <c r="AQ147" s="169"/>
      <c r="AR147" s="169"/>
      <c r="AS147" s="169"/>
      <c r="AT147" s="169"/>
      <c r="AU147" s="169"/>
      <c r="AV147" s="169"/>
      <c r="AW147" s="169"/>
      <c r="AX147" s="169"/>
    </row>
    <row r="148" spans="2:51" ht="15.75" customHeight="1">
      <c r="B148" s="424" t="s">
        <v>17</v>
      </c>
      <c r="C148" s="409" t="s">
        <v>499</v>
      </c>
      <c r="D148" s="495">
        <v>200</v>
      </c>
      <c r="E148" s="105"/>
      <c r="F148" s="1892"/>
      <c r="G148" s="286" t="s">
        <v>234</v>
      </c>
      <c r="H148" s="84"/>
      <c r="I148" s="11"/>
      <c r="J148" s="3"/>
      <c r="K148" s="179"/>
      <c r="L148" s="11"/>
      <c r="M148" s="11"/>
      <c r="N148" s="11"/>
      <c r="O148" s="163"/>
      <c r="P148" s="358"/>
      <c r="Q148" s="350"/>
      <c r="R148" s="169"/>
      <c r="S148" s="198"/>
      <c r="T148" s="169"/>
      <c r="U148" s="163"/>
      <c r="V148" s="169"/>
      <c r="W148" s="169"/>
      <c r="X148" s="169"/>
      <c r="Y148" s="169"/>
      <c r="Z148" s="169"/>
      <c r="AA148" s="169"/>
      <c r="AB148" s="169"/>
      <c r="AC148" s="169"/>
      <c r="AD148" s="169"/>
      <c r="AE148" s="169"/>
      <c r="AF148" s="173"/>
      <c r="AG148" s="186"/>
      <c r="AH148" s="169"/>
      <c r="AI148" s="169"/>
      <c r="AJ148" s="169"/>
      <c r="AK148" s="169"/>
      <c r="AL148" s="169"/>
      <c r="AM148" s="182"/>
      <c r="AN148" s="167"/>
      <c r="AO148" s="167"/>
      <c r="AP148" s="169"/>
      <c r="AQ148" s="169"/>
      <c r="AR148" s="169"/>
      <c r="AS148" s="169"/>
      <c r="AT148" s="169"/>
      <c r="AU148" s="169"/>
      <c r="AV148" s="169"/>
      <c r="AW148" s="169"/>
      <c r="AX148" s="169"/>
    </row>
    <row r="149" spans="2:51" ht="14.25" customHeight="1">
      <c r="B149" s="504" t="s">
        <v>10</v>
      </c>
      <c r="C149" s="409" t="s">
        <v>11</v>
      </c>
      <c r="D149" s="488">
        <v>50</v>
      </c>
      <c r="E149" s="105"/>
      <c r="F149" s="1893" t="s">
        <v>198</v>
      </c>
      <c r="G149" s="748" t="s">
        <v>199</v>
      </c>
      <c r="H149" s="894">
        <v>250</v>
      </c>
      <c r="I149" s="109"/>
      <c r="J149" s="38"/>
      <c r="K149" s="163"/>
      <c r="L149" s="15"/>
      <c r="M149" s="11"/>
      <c r="N149" s="11"/>
      <c r="O149" s="163"/>
      <c r="P149" s="170"/>
      <c r="Q149" s="163"/>
      <c r="R149" s="169"/>
      <c r="S149" s="198"/>
      <c r="T149" s="169"/>
      <c r="U149" s="163"/>
      <c r="V149" s="169"/>
      <c r="W149" s="169"/>
      <c r="X149" s="169"/>
      <c r="Y149" s="169"/>
      <c r="Z149" s="169"/>
      <c r="AA149" s="169"/>
      <c r="AB149" s="169"/>
      <c r="AC149" s="169"/>
      <c r="AD149" s="169"/>
      <c r="AE149" s="169"/>
      <c r="AF149" s="169"/>
      <c r="AG149" s="186"/>
      <c r="AH149" s="169"/>
      <c r="AI149" s="169"/>
      <c r="AJ149" s="163"/>
      <c r="AK149" s="163"/>
      <c r="AL149" s="163"/>
      <c r="AM149" s="163"/>
      <c r="AN149" s="163"/>
      <c r="AO149" s="163"/>
      <c r="AP149" s="169"/>
      <c r="AQ149" s="169"/>
      <c r="AR149" s="169"/>
      <c r="AS149" s="169"/>
      <c r="AT149" s="169"/>
      <c r="AU149" s="169"/>
      <c r="AV149" s="169"/>
      <c r="AW149" s="169"/>
      <c r="AX149" s="169"/>
    </row>
    <row r="150" spans="2:51" ht="16.5" customHeight="1" thickBot="1">
      <c r="B150" s="1880" t="s">
        <v>10</v>
      </c>
      <c r="C150" s="323" t="s">
        <v>15</v>
      </c>
      <c r="D150" s="831">
        <v>30</v>
      </c>
      <c r="E150" s="11"/>
      <c r="F150" s="492" t="s">
        <v>24</v>
      </c>
      <c r="G150" s="487" t="s">
        <v>139</v>
      </c>
      <c r="H150" s="494" t="s">
        <v>382</v>
      </c>
      <c r="I150" s="99"/>
      <c r="J150" s="38"/>
      <c r="K150" s="198"/>
      <c r="L150" s="15"/>
      <c r="M150" s="11"/>
      <c r="N150" s="11"/>
      <c r="O150" s="163"/>
      <c r="P150" s="163"/>
      <c r="Q150" s="347"/>
      <c r="R150" s="169"/>
      <c r="S150" s="198"/>
      <c r="T150" s="169"/>
      <c r="U150" s="163"/>
      <c r="V150" s="360"/>
      <c r="W150" s="169"/>
      <c r="X150" s="169"/>
      <c r="Y150" s="169"/>
      <c r="Z150" s="169"/>
      <c r="AA150" s="169"/>
      <c r="AB150" s="169"/>
      <c r="AC150" s="169"/>
      <c r="AD150" s="169"/>
      <c r="AE150" s="169"/>
      <c r="AF150" s="169"/>
      <c r="AG150" s="186"/>
      <c r="AH150" s="169"/>
      <c r="AI150" s="169"/>
      <c r="AJ150" s="163"/>
      <c r="AK150" s="163"/>
      <c r="AL150" s="163"/>
      <c r="AM150" s="163"/>
      <c r="AN150" s="167"/>
      <c r="AO150" s="168"/>
      <c r="AP150" s="169"/>
      <c r="AQ150" s="169"/>
      <c r="AR150" s="169"/>
      <c r="AS150" s="169"/>
      <c r="AT150" s="169"/>
      <c r="AU150" s="169"/>
      <c r="AV150" s="169"/>
      <c r="AW150" s="169"/>
      <c r="AX150" s="169"/>
    </row>
    <row r="151" spans="2:51" ht="15" customHeight="1" thickBot="1">
      <c r="B151" s="157"/>
      <c r="C151" s="163"/>
      <c r="D151" s="16"/>
      <c r="E151" s="1011"/>
      <c r="F151" s="1892"/>
      <c r="G151" s="1508" t="s">
        <v>187</v>
      </c>
      <c r="H151" s="1319"/>
      <c r="I151" s="678"/>
      <c r="J151" s="11"/>
      <c r="K151" s="11"/>
      <c r="L151" s="11"/>
      <c r="M151" s="11"/>
      <c r="N151" s="11"/>
      <c r="O151" s="230"/>
      <c r="P151" s="361"/>
      <c r="Q151" s="198"/>
      <c r="R151" s="169"/>
      <c r="S151" s="198"/>
      <c r="T151" s="169"/>
      <c r="U151" s="201"/>
      <c r="V151" s="169"/>
      <c r="W151" s="169"/>
      <c r="X151" s="169"/>
      <c r="Y151" s="169"/>
      <c r="Z151" s="169"/>
      <c r="AA151" s="169"/>
      <c r="AB151" s="169"/>
      <c r="AC151" s="169"/>
      <c r="AD151" s="169"/>
      <c r="AE151" s="169"/>
      <c r="AF151" s="169"/>
      <c r="AG151" s="186"/>
      <c r="AH151" s="169"/>
      <c r="AI151" s="169"/>
      <c r="AJ151" s="170"/>
      <c r="AK151" s="170"/>
      <c r="AL151" s="163"/>
      <c r="AM151" s="163"/>
      <c r="AN151" s="163"/>
      <c r="AO151" s="162"/>
      <c r="AP151" s="169"/>
      <c r="AQ151" s="169"/>
      <c r="AR151" s="169"/>
      <c r="AS151" s="169"/>
      <c r="AT151" s="169"/>
      <c r="AU151" s="169"/>
      <c r="AV151" s="169"/>
      <c r="AW151" s="169"/>
      <c r="AX151" s="169"/>
    </row>
    <row r="152" spans="2:51" ht="17.25" customHeight="1">
      <c r="B152" s="31" t="s">
        <v>2</v>
      </c>
      <c r="C152" s="789" t="s">
        <v>3</v>
      </c>
      <c r="D152" s="451" t="s">
        <v>4</v>
      </c>
      <c r="E152" s="764"/>
      <c r="F152" s="492" t="s">
        <v>717</v>
      </c>
      <c r="G152" s="725" t="s">
        <v>568</v>
      </c>
      <c r="H152" s="894" t="s">
        <v>643</v>
      </c>
      <c r="I152" s="168"/>
      <c r="J152" s="11"/>
      <c r="K152" s="11"/>
      <c r="L152" s="11"/>
      <c r="M152" s="11"/>
      <c r="N152" s="11"/>
      <c r="O152" s="230"/>
      <c r="P152" s="163"/>
      <c r="Q152" s="198"/>
      <c r="R152" s="169"/>
      <c r="S152" s="198"/>
      <c r="T152" s="169"/>
      <c r="U152" s="169"/>
      <c r="V152" s="169"/>
      <c r="W152" s="169"/>
      <c r="X152" s="336"/>
      <c r="Y152" s="611"/>
      <c r="Z152" s="336"/>
      <c r="AA152" s="611"/>
      <c r="AB152" s="169"/>
      <c r="AC152" s="167"/>
      <c r="AD152" s="331"/>
      <c r="AE152" s="169"/>
      <c r="AF152" s="169"/>
      <c r="AG152" s="186"/>
      <c r="AH152" s="169"/>
      <c r="AI152" s="169"/>
      <c r="AJ152" s="170"/>
      <c r="AK152" s="371"/>
      <c r="AL152" s="169"/>
      <c r="AM152" s="169"/>
      <c r="AN152" s="163"/>
      <c r="AO152" s="162"/>
      <c r="AP152" s="169"/>
      <c r="AQ152" s="169"/>
      <c r="AR152" s="169"/>
      <c r="AS152" s="169"/>
      <c r="AT152" s="169"/>
      <c r="AU152" s="169"/>
      <c r="AV152" s="169"/>
      <c r="AW152" s="169"/>
      <c r="AX152" s="169"/>
    </row>
    <row r="153" spans="2:51" ht="17.25" customHeight="1" thickBot="1">
      <c r="B153" s="501" t="s">
        <v>5</v>
      </c>
      <c r="C153" s="169"/>
      <c r="D153" s="582" t="s">
        <v>80</v>
      </c>
      <c r="E153" s="7"/>
      <c r="F153" s="493"/>
      <c r="G153" s="668" t="s">
        <v>242</v>
      </c>
      <c r="H153" s="845"/>
      <c r="I153" s="517"/>
      <c r="J153" s="11"/>
      <c r="K153" s="11"/>
      <c r="L153" s="11"/>
      <c r="M153" s="11"/>
      <c r="N153" s="11"/>
      <c r="O153" s="169"/>
      <c r="P153" s="163"/>
      <c r="Q153" s="198"/>
      <c r="R153" s="169"/>
      <c r="S153" s="198"/>
      <c r="T153" s="169"/>
      <c r="U153" s="169"/>
      <c r="V153" s="169"/>
      <c r="W153" s="174"/>
      <c r="X153" s="168"/>
      <c r="Y153" s="206"/>
      <c r="Z153" s="973"/>
      <c r="AA153" s="968"/>
      <c r="AB153" s="169"/>
      <c r="AC153" s="169"/>
      <c r="AD153" s="169"/>
      <c r="AE153" s="169"/>
      <c r="AF153" s="169"/>
      <c r="AG153" s="186"/>
      <c r="AH153" s="169"/>
      <c r="AI153" s="169"/>
      <c r="AJ153" s="169"/>
      <c r="AK153" s="169"/>
      <c r="AL153" s="169"/>
      <c r="AM153" s="169"/>
      <c r="AN153" s="163"/>
      <c r="AO153" s="162"/>
      <c r="AP153" s="169"/>
      <c r="AQ153" s="169"/>
      <c r="AR153" s="169"/>
      <c r="AS153" s="169"/>
      <c r="AT153" s="169"/>
      <c r="AU153" s="169"/>
      <c r="AV153" s="169"/>
      <c r="AW153" s="169"/>
      <c r="AX153" s="169"/>
    </row>
    <row r="154" spans="2:51" ht="16.5" customHeight="1" thickBot="1">
      <c r="B154" s="1546" t="s">
        <v>219</v>
      </c>
      <c r="C154" s="190"/>
      <c r="D154" s="58"/>
      <c r="E154" s="7"/>
      <c r="F154" s="491" t="s">
        <v>9</v>
      </c>
      <c r="G154" s="409" t="s">
        <v>229</v>
      </c>
      <c r="H154" s="488">
        <v>200</v>
      </c>
      <c r="I154" s="162"/>
      <c r="J154" s="11"/>
      <c r="K154" s="11"/>
      <c r="L154" s="11"/>
      <c r="M154" s="11"/>
      <c r="N154" s="11"/>
      <c r="O154" s="169"/>
      <c r="P154" s="167"/>
      <c r="Q154" s="198"/>
      <c r="R154" s="169"/>
      <c r="S154" s="198"/>
      <c r="T154" s="169"/>
      <c r="U154" s="169"/>
      <c r="V154" s="169"/>
      <c r="W154" s="163"/>
      <c r="X154" s="162"/>
      <c r="Y154" s="225"/>
      <c r="Z154" s="298"/>
      <c r="AA154" s="968"/>
      <c r="AB154" s="169"/>
      <c r="AC154" s="169"/>
      <c r="AD154" s="169"/>
      <c r="AE154" s="169"/>
      <c r="AF154" s="169"/>
      <c r="AG154" s="186"/>
      <c r="AH154" s="169"/>
      <c r="AI154" s="169"/>
      <c r="AJ154" s="169"/>
      <c r="AK154" s="174"/>
      <c r="AL154" s="169"/>
      <c r="AM154" s="169"/>
      <c r="AN154" s="169"/>
      <c r="AO154" s="169"/>
      <c r="AP154" s="169"/>
      <c r="AQ154" s="169"/>
      <c r="AR154" s="169"/>
      <c r="AS154" s="169"/>
      <c r="AT154" s="169"/>
      <c r="AU154" s="169"/>
      <c r="AV154" s="169"/>
      <c r="AW154" s="169"/>
      <c r="AX154" s="169"/>
    </row>
    <row r="155" spans="2:51" ht="15" customHeight="1">
      <c r="B155" s="70"/>
      <c r="C155" s="921" t="s">
        <v>346</v>
      </c>
      <c r="D155" s="214"/>
      <c r="E155" s="7"/>
      <c r="F155" s="491" t="s">
        <v>10</v>
      </c>
      <c r="G155" s="409" t="s">
        <v>11</v>
      </c>
      <c r="H155" s="488">
        <v>50</v>
      </c>
      <c r="I155" s="15"/>
      <c r="J155" s="11"/>
      <c r="K155" s="11"/>
      <c r="L155" s="11"/>
      <c r="M155" s="11"/>
      <c r="N155" s="11"/>
      <c r="O155" s="169"/>
      <c r="P155" s="163"/>
      <c r="Q155" s="169"/>
      <c r="R155" s="169"/>
      <c r="S155" s="198"/>
      <c r="T155" s="167"/>
      <c r="U155" s="169"/>
      <c r="V155" s="169"/>
      <c r="W155" s="163"/>
      <c r="X155" s="162"/>
      <c r="Y155" s="225"/>
      <c r="Z155" s="298"/>
      <c r="AA155" s="968"/>
      <c r="AB155" s="169"/>
      <c r="AC155" s="169"/>
      <c r="AD155" s="169"/>
      <c r="AE155" s="169"/>
      <c r="AF155" s="169"/>
      <c r="AG155" s="186"/>
      <c r="AH155" s="169"/>
      <c r="AI155" s="169"/>
      <c r="AJ155" s="162"/>
      <c r="AK155" s="169"/>
      <c r="AL155" s="169"/>
      <c r="AM155" s="169"/>
      <c r="AN155" s="169"/>
      <c r="AO155" s="169"/>
      <c r="AP155" s="169"/>
      <c r="AQ155" s="169"/>
      <c r="AR155" s="169"/>
      <c r="AS155" s="169"/>
      <c r="AT155" s="169"/>
      <c r="AU155" s="169"/>
      <c r="AV155" s="169"/>
      <c r="AW155" s="169"/>
      <c r="AX155" s="169"/>
    </row>
    <row r="156" spans="2:51" ht="16.5" customHeight="1" thickBot="1">
      <c r="B156" s="421" t="s">
        <v>119</v>
      </c>
      <c r="C156" s="487" t="s">
        <v>636</v>
      </c>
      <c r="D156" s="1760" t="s">
        <v>637</v>
      </c>
      <c r="E156" s="7"/>
      <c r="F156" s="1894" t="s">
        <v>10</v>
      </c>
      <c r="G156" s="323" t="s">
        <v>15</v>
      </c>
      <c r="H156" s="831">
        <v>40</v>
      </c>
      <c r="I156" s="933"/>
      <c r="J156" s="11"/>
      <c r="K156" s="11"/>
      <c r="L156" s="11"/>
      <c r="M156" s="11"/>
      <c r="N156" s="11"/>
      <c r="O156" s="169"/>
      <c r="P156" s="360"/>
      <c r="Q156" s="169"/>
      <c r="R156" s="169"/>
      <c r="S156" s="163"/>
      <c r="T156" s="163"/>
      <c r="U156" s="169"/>
      <c r="V156" s="169"/>
      <c r="W156" s="163"/>
      <c r="X156" s="162"/>
      <c r="Y156" s="225"/>
      <c r="Z156" s="298"/>
      <c r="AA156" s="968"/>
      <c r="AB156" s="169"/>
      <c r="AC156" s="169"/>
      <c r="AD156" s="169"/>
      <c r="AE156" s="169"/>
      <c r="AF156" s="169"/>
      <c r="AG156" s="169"/>
      <c r="AH156" s="169"/>
      <c r="AI156" s="169"/>
      <c r="AJ156" s="169"/>
      <c r="AK156" s="169"/>
      <c r="AL156" s="169"/>
      <c r="AM156" s="169"/>
      <c r="AN156" s="169"/>
      <c r="AO156" s="169"/>
      <c r="AP156" s="169"/>
      <c r="AQ156" s="169"/>
      <c r="AR156" s="169"/>
      <c r="AS156" s="169"/>
      <c r="AT156" s="169"/>
      <c r="AU156" s="169"/>
      <c r="AV156" s="169"/>
      <c r="AW156" s="169"/>
      <c r="AX156" s="169"/>
    </row>
    <row r="157" spans="2:51" ht="14.25" customHeight="1">
      <c r="B157" s="761"/>
      <c r="C157" s="1508" t="s">
        <v>638</v>
      </c>
      <c r="D157" s="1319"/>
      <c r="E157" s="7"/>
      <c r="F157" s="40"/>
      <c r="G157" s="163"/>
      <c r="H157" s="15"/>
      <c r="I157" s="934"/>
      <c r="J157" s="11"/>
      <c r="K157" s="11"/>
      <c r="L157" s="11"/>
      <c r="M157" s="11"/>
      <c r="N157" s="11"/>
      <c r="O157" s="169"/>
      <c r="P157" s="169"/>
      <c r="Q157" s="169"/>
      <c r="R157" s="169"/>
      <c r="S157" s="163"/>
      <c r="T157" s="362"/>
      <c r="U157" s="169"/>
      <c r="V157" s="169"/>
      <c r="W157" s="163"/>
      <c r="X157" s="162"/>
      <c r="Y157" s="225"/>
      <c r="Z157" s="298"/>
      <c r="AA157" s="968"/>
      <c r="AB157" s="169"/>
      <c r="AC157" s="169"/>
      <c r="AD157" s="169"/>
      <c r="AE157" s="169"/>
      <c r="AF157" s="169"/>
      <c r="AG157" s="169"/>
      <c r="AH157" s="169"/>
      <c r="AI157" s="169"/>
      <c r="AJ157" s="169"/>
      <c r="AK157" s="169"/>
      <c r="AL157" s="169"/>
      <c r="AM157" s="169"/>
      <c r="AN157" s="169"/>
      <c r="AO157" s="169"/>
      <c r="AP157" s="169"/>
      <c r="AQ157" s="169"/>
      <c r="AR157" s="169"/>
      <c r="AS157" s="169"/>
      <c r="AT157" s="169"/>
      <c r="AU157" s="169"/>
      <c r="AV157" s="169"/>
      <c r="AW157" s="169"/>
      <c r="AX157" s="169"/>
    </row>
    <row r="158" spans="2:51" ht="12.75" customHeight="1">
      <c r="B158" s="504" t="s">
        <v>529</v>
      </c>
      <c r="C158" s="409" t="s">
        <v>528</v>
      </c>
      <c r="D158" s="488">
        <v>200</v>
      </c>
      <c r="E158" s="7"/>
      <c r="G158" s="88"/>
      <c r="I158" s="149"/>
      <c r="J158" s="11"/>
      <c r="K158" s="11"/>
      <c r="L158" s="11"/>
      <c r="M158" s="11"/>
      <c r="N158" s="11"/>
      <c r="O158" s="169"/>
      <c r="P158" s="177"/>
      <c r="Q158" s="229"/>
      <c r="R158" s="169"/>
      <c r="S158" s="169"/>
      <c r="T158" s="169"/>
      <c r="U158" s="169"/>
      <c r="V158" s="169"/>
      <c r="W158" s="163"/>
      <c r="X158" s="186"/>
      <c r="Y158" s="969"/>
      <c r="Z158" s="298"/>
      <c r="AA158" s="968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69"/>
      <c r="AL158" s="169"/>
      <c r="AM158" s="169"/>
      <c r="AN158" s="169"/>
      <c r="AO158" s="169"/>
      <c r="AP158" s="169"/>
      <c r="AQ158" s="169"/>
      <c r="AR158" s="169"/>
      <c r="AS158" s="169"/>
      <c r="AT158" s="169"/>
      <c r="AU158" s="169"/>
      <c r="AV158" s="169"/>
      <c r="AW158" s="169"/>
      <c r="AX158" s="169"/>
    </row>
    <row r="159" spans="2:51" ht="15" customHeight="1">
      <c r="B159" s="424" t="s">
        <v>10</v>
      </c>
      <c r="C159" s="409" t="s">
        <v>258</v>
      </c>
      <c r="D159" s="488">
        <v>30</v>
      </c>
      <c r="E159" s="105"/>
      <c r="F159" s="149"/>
      <c r="G159" s="766"/>
      <c r="H159" s="163"/>
      <c r="I159" s="162"/>
      <c r="J159" s="11"/>
      <c r="K159" s="11"/>
      <c r="L159" s="11"/>
      <c r="M159" s="11"/>
      <c r="N159" s="11"/>
      <c r="O159" s="169"/>
      <c r="P159" s="168"/>
      <c r="Q159" s="206"/>
      <c r="R159" s="169"/>
      <c r="S159" s="169"/>
      <c r="T159" s="169"/>
      <c r="U159" s="169"/>
      <c r="V159" s="169"/>
      <c r="W159" s="170"/>
      <c r="X159" s="186"/>
      <c r="Y159" s="969"/>
      <c r="Z159" s="298"/>
      <c r="AA159" s="968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69"/>
      <c r="AL159" s="169"/>
      <c r="AM159" s="169"/>
      <c r="AN159" s="169"/>
      <c r="AO159" s="169"/>
      <c r="AP159" s="169"/>
      <c r="AQ159" s="169"/>
      <c r="AR159" s="169"/>
      <c r="AS159" s="169"/>
      <c r="AT159" s="169"/>
      <c r="AU159" s="169"/>
      <c r="AV159" s="169"/>
      <c r="AW159" s="169"/>
      <c r="AX159" s="169"/>
    </row>
    <row r="160" spans="2:51" ht="12.75" customHeight="1" thickBot="1">
      <c r="B160" s="1509" t="s">
        <v>13</v>
      </c>
      <c r="C160" s="409" t="s">
        <v>560</v>
      </c>
      <c r="D160" s="488">
        <v>120</v>
      </c>
      <c r="E160" s="57"/>
      <c r="F160" s="15"/>
      <c r="G160" s="231"/>
      <c r="H160" s="105"/>
      <c r="I160" s="964"/>
      <c r="J160" s="11"/>
      <c r="K160" s="11"/>
      <c r="L160" s="11"/>
      <c r="M160" s="11"/>
      <c r="N160" s="11"/>
      <c r="O160" s="169"/>
      <c r="P160" s="517"/>
      <c r="Q160" s="225"/>
      <c r="R160" s="163"/>
      <c r="S160" s="169"/>
      <c r="T160" s="169"/>
      <c r="U160" s="169"/>
      <c r="V160" s="169"/>
      <c r="W160" s="163"/>
      <c r="X160" s="186"/>
      <c r="Y160" s="969"/>
      <c r="Z160" s="298"/>
      <c r="AA160" s="968"/>
      <c r="AB160" s="169"/>
      <c r="AC160" s="169"/>
      <c r="AD160" s="169"/>
      <c r="AE160" s="169"/>
      <c r="AF160" s="169"/>
      <c r="AG160" s="163"/>
      <c r="AH160" s="162"/>
      <c r="AI160" s="163"/>
      <c r="AJ160" s="169"/>
      <c r="AK160" s="169"/>
      <c r="AL160" s="169"/>
      <c r="AM160" s="169"/>
      <c r="AN160" s="169"/>
      <c r="AO160" s="169"/>
      <c r="AP160" s="169"/>
      <c r="AQ160" s="169"/>
      <c r="AR160" s="169"/>
      <c r="AS160" s="169"/>
      <c r="AT160" s="169"/>
      <c r="AU160" s="169"/>
      <c r="AV160" s="169"/>
      <c r="AW160" s="169"/>
      <c r="AX160" s="169"/>
    </row>
    <row r="161" spans="2:50" ht="12.75" customHeight="1">
      <c r="B161" s="760"/>
      <c r="C161" s="750" t="s">
        <v>234</v>
      </c>
      <c r="D161" s="1882"/>
      <c r="E161" s="7"/>
      <c r="F161" s="678"/>
      <c r="G161" s="735"/>
      <c r="H161" s="1012"/>
      <c r="I161" s="678"/>
      <c r="J161" s="11"/>
      <c r="K161" s="11"/>
      <c r="L161" s="11"/>
      <c r="M161" s="11"/>
      <c r="N161" s="11"/>
      <c r="O161" s="169"/>
      <c r="P161" s="167"/>
      <c r="Q161" s="168"/>
      <c r="R161" s="206"/>
      <c r="S161" s="167"/>
      <c r="T161" s="153"/>
      <c r="U161" s="169"/>
      <c r="V161" s="169"/>
      <c r="W161" s="163"/>
      <c r="X161" s="313"/>
      <c r="Y161" s="972"/>
      <c r="Z161" s="973"/>
      <c r="AA161" s="968"/>
      <c r="AB161" s="169"/>
      <c r="AC161" s="169"/>
      <c r="AD161" s="169"/>
      <c r="AE161" s="169"/>
      <c r="AF161" s="169"/>
      <c r="AG161" s="163"/>
      <c r="AH161" s="162"/>
      <c r="AI161" s="167"/>
      <c r="AJ161" s="169"/>
      <c r="AK161" s="169"/>
      <c r="AL161" s="169"/>
      <c r="AM161" s="169"/>
      <c r="AN161" s="169"/>
      <c r="AO161" s="169"/>
      <c r="AP161" s="169"/>
      <c r="AQ161" s="169"/>
      <c r="AR161" s="169"/>
      <c r="AS161" s="169"/>
      <c r="AT161" s="169"/>
      <c r="AU161" s="169"/>
      <c r="AV161" s="169"/>
      <c r="AW161" s="169"/>
      <c r="AX161" s="169"/>
    </row>
    <row r="162" spans="2:50" ht="15" customHeight="1">
      <c r="B162" s="422" t="s">
        <v>589</v>
      </c>
      <c r="C162" s="409" t="s">
        <v>561</v>
      </c>
      <c r="D162" s="822">
        <v>250</v>
      </c>
      <c r="E162" s="105"/>
      <c r="F162" s="770"/>
      <c r="G162" s="771"/>
      <c r="H162" s="7"/>
      <c r="I162" s="15"/>
      <c r="J162" s="11"/>
      <c r="K162" s="11"/>
      <c r="L162" s="11"/>
      <c r="M162" s="11"/>
      <c r="N162" s="11"/>
      <c r="O162" s="169"/>
      <c r="P162" s="167"/>
      <c r="Q162" s="168"/>
      <c r="R162" s="206"/>
      <c r="S162" s="167"/>
      <c r="T162" s="168"/>
      <c r="U162" s="206"/>
      <c r="V162" s="169"/>
      <c r="W162" s="163"/>
      <c r="X162" s="313"/>
      <c r="Y162" s="972"/>
      <c r="Z162" s="298"/>
      <c r="AA162" s="968"/>
      <c r="AB162" s="169"/>
      <c r="AC162" s="169"/>
      <c r="AD162" s="169"/>
      <c r="AE162" s="169"/>
      <c r="AF162" s="169"/>
      <c r="AG162" s="163"/>
      <c r="AH162" s="162"/>
      <c r="AI162" s="169"/>
      <c r="AJ162" s="169"/>
      <c r="AK162" s="334"/>
      <c r="AL162" s="334"/>
      <c r="AM162" s="169"/>
      <c r="AN162" s="169"/>
      <c r="AO162" s="169"/>
      <c r="AP162" s="169"/>
      <c r="AQ162" s="169"/>
      <c r="AR162" s="169"/>
      <c r="AS162" s="169"/>
      <c r="AT162" s="169"/>
      <c r="AU162" s="169"/>
      <c r="AV162" s="169"/>
      <c r="AW162" s="169"/>
      <c r="AX162" s="169"/>
    </row>
    <row r="163" spans="2:50" ht="14.25" customHeight="1">
      <c r="B163" s="424" t="s">
        <v>365</v>
      </c>
      <c r="C163" s="409" t="s">
        <v>364</v>
      </c>
      <c r="D163" s="488">
        <v>100</v>
      </c>
      <c r="E163" s="105"/>
      <c r="F163" s="149"/>
      <c r="G163" s="766"/>
      <c r="H163" s="7"/>
      <c r="I163" s="15"/>
      <c r="J163" s="11"/>
      <c r="K163" s="11"/>
      <c r="L163" s="11"/>
      <c r="M163" s="11"/>
      <c r="N163" s="11"/>
      <c r="O163" s="169"/>
      <c r="P163" s="167"/>
      <c r="Q163" s="168"/>
      <c r="R163" s="206"/>
      <c r="S163" s="167"/>
      <c r="T163" s="168"/>
      <c r="U163" s="206"/>
      <c r="V163" s="169"/>
      <c r="W163" s="170"/>
      <c r="X163" s="313"/>
      <c r="Y163" s="972"/>
      <c r="Z163" s="298"/>
      <c r="AA163" s="968"/>
      <c r="AB163" s="169"/>
      <c r="AC163" s="169"/>
      <c r="AD163" s="169"/>
      <c r="AE163" s="169"/>
      <c r="AF163" s="169"/>
      <c r="AG163" s="169"/>
      <c r="AH163" s="162"/>
      <c r="AI163" s="169"/>
      <c r="AJ163" s="169"/>
      <c r="AK163" s="334"/>
      <c r="AL163" s="334"/>
      <c r="AM163" s="169"/>
      <c r="AN163" s="169"/>
      <c r="AO163" s="169"/>
      <c r="AP163" s="169"/>
      <c r="AQ163" s="169"/>
      <c r="AR163" s="169"/>
      <c r="AS163" s="169"/>
      <c r="AT163" s="169"/>
      <c r="AU163" s="169"/>
      <c r="AV163" s="169"/>
      <c r="AW163" s="169"/>
      <c r="AX163" s="169"/>
    </row>
    <row r="164" spans="2:50" ht="13.5" customHeight="1">
      <c r="B164" s="424" t="s">
        <v>359</v>
      </c>
      <c r="C164" s="409" t="s">
        <v>360</v>
      </c>
      <c r="D164" s="488">
        <v>180</v>
      </c>
      <c r="E164" s="7"/>
      <c r="F164" s="15"/>
      <c r="G164" s="231"/>
      <c r="H164" s="7"/>
      <c r="I164" s="15"/>
      <c r="J164" s="11"/>
      <c r="K164" s="11"/>
      <c r="L164" s="11"/>
      <c r="M164" s="11"/>
      <c r="N164" s="11"/>
      <c r="O164" s="169"/>
      <c r="P164" s="167"/>
      <c r="Q164" s="168"/>
      <c r="R164" s="206"/>
      <c r="S164" s="169"/>
      <c r="T164" s="169"/>
      <c r="U164" s="169"/>
      <c r="V164" s="169"/>
      <c r="W164" s="163"/>
      <c r="X164" s="313"/>
      <c r="Y164" s="972"/>
      <c r="Z164" s="298"/>
      <c r="AA164" s="968"/>
      <c r="AB164" s="169"/>
      <c r="AC164" s="169"/>
      <c r="AD164" s="169"/>
      <c r="AE164" s="169"/>
      <c r="AF164" s="169"/>
      <c r="AG164" s="169"/>
      <c r="AH164" s="163"/>
      <c r="AI164" s="163"/>
      <c r="AJ164" s="169"/>
      <c r="AK164" s="334"/>
      <c r="AL164" s="334"/>
      <c r="AM164" s="169"/>
      <c r="AN164" s="169"/>
      <c r="AO164" s="169"/>
      <c r="AP164" s="169"/>
      <c r="AQ164" s="169"/>
      <c r="AR164" s="169"/>
      <c r="AS164" s="169"/>
      <c r="AT164" s="169"/>
      <c r="AU164" s="169"/>
      <c r="AV164" s="169"/>
      <c r="AW164" s="169"/>
      <c r="AX164" s="169"/>
    </row>
    <row r="165" spans="2:50" ht="13.5" customHeight="1">
      <c r="B165" s="504" t="s">
        <v>9</v>
      </c>
      <c r="C165" s="409" t="s">
        <v>229</v>
      </c>
      <c r="D165" s="488">
        <v>200</v>
      </c>
      <c r="E165" s="7"/>
      <c r="F165" s="15"/>
      <c r="G165" s="231"/>
      <c r="H165" s="7"/>
      <c r="I165" s="15"/>
      <c r="J165" s="11"/>
      <c r="K165" s="11"/>
      <c r="L165" s="11"/>
      <c r="M165" s="11"/>
      <c r="N165" s="11"/>
      <c r="O165" s="169"/>
      <c r="P165" s="163"/>
      <c r="Q165" s="168"/>
      <c r="R165" s="206"/>
      <c r="S165" s="348"/>
      <c r="T165" s="169"/>
      <c r="U165" s="169"/>
      <c r="V165" s="169"/>
      <c r="W165" s="170"/>
      <c r="X165" s="313"/>
      <c r="Y165" s="972"/>
      <c r="Z165" s="298"/>
      <c r="AA165" s="968"/>
      <c r="AB165" s="169"/>
      <c r="AC165" s="169"/>
      <c r="AD165" s="169"/>
      <c r="AE165" s="169"/>
      <c r="AF165" s="169"/>
      <c r="AG165" s="169"/>
      <c r="AH165" s="163"/>
      <c r="AI165" s="163"/>
      <c r="AJ165" s="169"/>
      <c r="AK165" s="163"/>
      <c r="AL165" s="163"/>
      <c r="AM165" s="169"/>
      <c r="AN165" s="169"/>
      <c r="AO165" s="169"/>
      <c r="AP165" s="169"/>
      <c r="AQ165" s="169"/>
      <c r="AR165" s="169"/>
      <c r="AS165" s="169"/>
      <c r="AT165" s="169"/>
      <c r="AU165" s="169"/>
      <c r="AV165" s="169"/>
      <c r="AW165" s="169"/>
      <c r="AX165" s="169"/>
    </row>
    <row r="166" spans="2:50" ht="12.75" customHeight="1">
      <c r="B166" s="504" t="s">
        <v>10</v>
      </c>
      <c r="C166" s="409" t="s">
        <v>11</v>
      </c>
      <c r="D166" s="488">
        <v>60</v>
      </c>
      <c r="E166" s="7"/>
      <c r="F166" s="15"/>
      <c r="G166" s="231"/>
      <c r="H166" s="7"/>
      <c r="I166" s="15"/>
      <c r="J166" s="11"/>
      <c r="K166" s="11"/>
      <c r="L166" s="11"/>
      <c r="M166" s="11"/>
      <c r="N166" s="11"/>
      <c r="O166" s="169"/>
      <c r="P166" s="170"/>
      <c r="Q166" s="171"/>
      <c r="R166" s="230"/>
      <c r="S166" s="266"/>
      <c r="T166" s="336"/>
      <c r="U166" s="366"/>
      <c r="V166" s="169"/>
      <c r="W166" s="163"/>
      <c r="X166" s="313"/>
      <c r="Y166" s="972"/>
      <c r="Z166" s="298"/>
      <c r="AA166" s="968"/>
      <c r="AB166" s="169"/>
      <c r="AC166" s="169"/>
      <c r="AD166" s="169"/>
      <c r="AE166" s="169"/>
      <c r="AF166" s="169"/>
      <c r="AG166" s="169"/>
      <c r="AH166" s="308"/>
      <c r="AI166" s="169"/>
      <c r="AJ166" s="169"/>
      <c r="AK166" s="169"/>
      <c r="AL166" s="169"/>
      <c r="AM166" s="169"/>
      <c r="AN166" s="169"/>
      <c r="AO166" s="169"/>
      <c r="AP166" s="169"/>
      <c r="AQ166" s="169"/>
      <c r="AR166" s="169"/>
      <c r="AS166" s="169"/>
      <c r="AT166" s="169"/>
      <c r="AU166" s="169"/>
      <c r="AV166" s="169"/>
      <c r="AW166" s="169"/>
      <c r="AX166" s="169"/>
    </row>
    <row r="167" spans="2:50" ht="14.25" customHeight="1" thickBot="1">
      <c r="B167" s="1880" t="s">
        <v>10</v>
      </c>
      <c r="C167" s="323" t="s">
        <v>15</v>
      </c>
      <c r="D167" s="831">
        <v>50</v>
      </c>
      <c r="E167" s="11"/>
      <c r="F167" s="11"/>
      <c r="G167" s="11"/>
      <c r="H167" s="7"/>
      <c r="I167" s="15"/>
      <c r="J167" s="11"/>
      <c r="K167" s="11"/>
      <c r="L167" s="11"/>
      <c r="M167" s="11"/>
      <c r="N167" s="11"/>
      <c r="O167" s="169"/>
      <c r="P167" s="163"/>
      <c r="Q167" s="162"/>
      <c r="R167" s="225"/>
      <c r="S167" s="167"/>
      <c r="T167" s="168"/>
      <c r="U167" s="206"/>
      <c r="V167" s="169"/>
      <c r="W167" s="167"/>
      <c r="X167" s="313"/>
      <c r="Y167" s="972"/>
      <c r="Z167" s="298"/>
      <c r="AA167" s="968"/>
      <c r="AB167" s="169"/>
      <c r="AC167" s="169"/>
      <c r="AD167" s="169"/>
      <c r="AE167" s="169"/>
      <c r="AF167" s="169"/>
      <c r="AG167" s="169"/>
      <c r="AH167" s="163"/>
      <c r="AI167" s="162"/>
      <c r="AJ167" s="169"/>
      <c r="AK167" s="169"/>
      <c r="AL167" s="169"/>
      <c r="AM167" s="169"/>
      <c r="AN167" s="169"/>
      <c r="AO167" s="169"/>
      <c r="AP167" s="169"/>
      <c r="AQ167" s="169"/>
      <c r="AR167" s="169"/>
      <c r="AS167" s="169"/>
      <c r="AT167" s="169"/>
      <c r="AU167" s="169"/>
      <c r="AV167" s="169"/>
      <c r="AW167" s="169"/>
      <c r="AX167" s="169"/>
    </row>
    <row r="168" spans="2:50" ht="14.25" customHeight="1"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69"/>
      <c r="P168" s="169"/>
      <c r="Q168" s="169"/>
      <c r="R168" s="169"/>
      <c r="S168" s="167"/>
      <c r="T168" s="162"/>
      <c r="U168" s="232"/>
      <c r="V168" s="169"/>
      <c r="W168" s="167"/>
      <c r="X168" s="313"/>
      <c r="Y168" s="972"/>
      <c r="Z168" s="298"/>
      <c r="AA168" s="968"/>
      <c r="AB168" s="169"/>
      <c r="AC168" s="169"/>
      <c r="AD168" s="169"/>
      <c r="AE168" s="169"/>
      <c r="AF168" s="169"/>
      <c r="AG168" s="169"/>
      <c r="AH168" s="163"/>
      <c r="AI168" s="162"/>
      <c r="AJ168" s="169"/>
      <c r="AK168" s="169"/>
      <c r="AL168" s="169"/>
      <c r="AM168" s="169"/>
      <c r="AN168" s="169"/>
      <c r="AO168" s="169"/>
      <c r="AP168" s="169"/>
      <c r="AQ168" s="169"/>
      <c r="AR168" s="169"/>
      <c r="AS168" s="169"/>
      <c r="AT168" s="169"/>
      <c r="AU168" s="169"/>
      <c r="AV168" s="169"/>
      <c r="AW168" s="169"/>
      <c r="AX168" s="169"/>
    </row>
    <row r="169" spans="2:50" ht="15" customHeight="1">
      <c r="C169" s="294" t="s">
        <v>419</v>
      </c>
      <c r="G169" s="2"/>
      <c r="H169" s="2"/>
      <c r="I169" s="11"/>
      <c r="J169" s="11"/>
      <c r="K169" s="11"/>
      <c r="L169" s="11"/>
      <c r="M169" s="11"/>
      <c r="N169" s="11"/>
      <c r="O169" s="169"/>
      <c r="P169" s="169"/>
      <c r="Q169" s="169"/>
      <c r="R169" s="169"/>
      <c r="S169" s="169"/>
      <c r="T169" s="169"/>
      <c r="U169" s="169"/>
      <c r="V169" s="169"/>
      <c r="W169" s="167"/>
      <c r="X169" s="313"/>
      <c r="Y169" s="972"/>
      <c r="Z169" s="298"/>
      <c r="AA169" s="968"/>
      <c r="AB169" s="169"/>
      <c r="AC169" s="169"/>
      <c r="AD169" s="169"/>
      <c r="AE169" s="170"/>
      <c r="AF169" s="171"/>
      <c r="AG169" s="162"/>
      <c r="AH169" s="163"/>
      <c r="AI169" s="162"/>
      <c r="AJ169" s="169"/>
      <c r="AK169" s="169"/>
      <c r="AL169" s="169"/>
      <c r="AM169" s="169"/>
      <c r="AN169" s="169"/>
      <c r="AO169" s="169"/>
      <c r="AP169" s="169"/>
      <c r="AQ169" s="169"/>
      <c r="AR169" s="169"/>
      <c r="AS169" s="169"/>
      <c r="AT169" s="169"/>
      <c r="AU169" s="169"/>
      <c r="AV169" s="169"/>
      <c r="AW169" s="169"/>
      <c r="AX169" s="169"/>
    </row>
    <row r="170" spans="2:50" ht="15" customHeight="1">
      <c r="B170" s="1025">
        <v>0.6</v>
      </c>
      <c r="C170" s="641" t="s">
        <v>406</v>
      </c>
      <c r="H170" t="s">
        <v>286</v>
      </c>
      <c r="I170" s="11"/>
      <c r="J170" s="11"/>
      <c r="K170" s="11"/>
      <c r="L170" s="11"/>
      <c r="M170" s="11"/>
      <c r="N170" s="11"/>
      <c r="O170" s="169"/>
      <c r="P170" s="169"/>
      <c r="Q170" s="169"/>
      <c r="R170" s="169"/>
      <c r="S170" s="169"/>
      <c r="T170" s="169"/>
      <c r="U170" s="169"/>
      <c r="V170" s="169"/>
      <c r="W170" s="167"/>
      <c r="X170" s="313"/>
      <c r="Y170" s="972"/>
      <c r="Z170" s="298"/>
      <c r="AA170" s="968"/>
      <c r="AB170" s="169"/>
      <c r="AC170" s="169"/>
      <c r="AD170" s="169"/>
      <c r="AE170" s="163"/>
      <c r="AF170" s="162"/>
      <c r="AG170" s="162"/>
      <c r="AH170" s="163"/>
      <c r="AI170" s="162"/>
      <c r="AJ170" s="169"/>
      <c r="AK170" s="169"/>
      <c r="AL170" s="169"/>
      <c r="AM170" s="169"/>
      <c r="AN170" s="169"/>
      <c r="AO170" s="169"/>
      <c r="AP170" s="169"/>
      <c r="AQ170" s="169"/>
      <c r="AR170" s="169"/>
      <c r="AS170" s="169"/>
      <c r="AT170" s="169"/>
      <c r="AU170" s="169"/>
      <c r="AV170" s="169"/>
      <c r="AW170" s="169"/>
      <c r="AX170" s="169"/>
    </row>
    <row r="171" spans="2:50" ht="15" customHeight="1">
      <c r="E171" s="1018" t="s">
        <v>379</v>
      </c>
      <c r="F171" s="210"/>
      <c r="I171" s="169"/>
      <c r="J171" s="11"/>
      <c r="K171" s="11"/>
      <c r="L171" s="11"/>
      <c r="M171" s="11"/>
      <c r="N171" s="11"/>
      <c r="O171" s="169"/>
      <c r="P171" s="169"/>
      <c r="Q171" s="169"/>
      <c r="R171" s="169"/>
      <c r="S171" s="169"/>
      <c r="T171" s="169"/>
      <c r="U171" s="169"/>
      <c r="V171" s="169"/>
      <c r="W171" s="167"/>
      <c r="X171" s="313"/>
      <c r="Y171" s="972"/>
      <c r="Z171" s="298"/>
      <c r="AA171" s="968"/>
      <c r="AB171" s="169"/>
      <c r="AC171" s="169"/>
      <c r="AD171" s="169"/>
      <c r="AE171" s="163"/>
      <c r="AF171" s="162"/>
      <c r="AG171" s="162"/>
      <c r="AH171" s="170"/>
      <c r="AI171" s="171"/>
      <c r="AJ171" s="169"/>
      <c r="AK171" s="169"/>
      <c r="AL171" s="169"/>
      <c r="AM171" s="169"/>
      <c r="AN171" s="169"/>
      <c r="AO171" s="169"/>
      <c r="AP171" s="169"/>
      <c r="AQ171" s="169"/>
      <c r="AR171" s="169"/>
      <c r="AS171" s="169"/>
      <c r="AT171" s="169"/>
      <c r="AU171" s="169"/>
      <c r="AV171" s="169"/>
      <c r="AW171" s="169"/>
      <c r="AX171" s="169"/>
    </row>
    <row r="172" spans="2:50" ht="18" customHeight="1" thickBot="1">
      <c r="B172" s="35"/>
      <c r="E172" s="169"/>
      <c r="F172" s="169"/>
      <c r="G172" s="169"/>
      <c r="H172" s="169"/>
      <c r="I172" s="169"/>
      <c r="J172" s="11"/>
      <c r="K172" s="11"/>
      <c r="L172" s="11"/>
      <c r="M172" s="11"/>
      <c r="N172" s="11"/>
      <c r="O172" s="169"/>
      <c r="P172" s="169"/>
      <c r="Q172" s="169"/>
      <c r="R172" s="169"/>
      <c r="S172" s="169"/>
      <c r="T172" s="169"/>
      <c r="U172" s="169"/>
      <c r="V172" s="169"/>
      <c r="W172" s="174"/>
      <c r="X172" s="177"/>
      <c r="Y172" s="186"/>
      <c r="Z172" s="169"/>
      <c r="AA172" s="169"/>
      <c r="AB172" s="169"/>
      <c r="AC172" s="169"/>
      <c r="AD172" s="169"/>
      <c r="AE172" s="169"/>
      <c r="AF172" s="169"/>
      <c r="AG172" s="168"/>
      <c r="AH172" s="170"/>
      <c r="AI172" s="171"/>
      <c r="AJ172" s="169"/>
      <c r="AK172" s="169"/>
      <c r="AL172" s="169"/>
      <c r="AM172" s="169"/>
      <c r="AN172" s="169"/>
      <c r="AO172" s="169"/>
      <c r="AP172" s="169"/>
      <c r="AQ172" s="169"/>
      <c r="AR172" s="169"/>
      <c r="AS172" s="169"/>
      <c r="AT172" s="169"/>
      <c r="AU172" s="169"/>
      <c r="AV172" s="169"/>
      <c r="AW172" s="169"/>
      <c r="AX172" s="169"/>
    </row>
    <row r="173" spans="2:50" ht="14.25" customHeight="1">
      <c r="B173" s="31" t="s">
        <v>2</v>
      </c>
      <c r="C173" s="789" t="s">
        <v>3</v>
      </c>
      <c r="D173" s="451" t="s">
        <v>4</v>
      </c>
      <c r="E173" s="228"/>
      <c r="F173" s="911"/>
      <c r="G173" s="179"/>
      <c r="H173" s="146"/>
      <c r="I173" s="266"/>
      <c r="J173" s="11"/>
      <c r="K173" s="11"/>
      <c r="L173" s="11"/>
      <c r="M173" s="11"/>
      <c r="N173" s="11"/>
      <c r="O173" s="169"/>
      <c r="P173" s="339"/>
      <c r="Q173" s="169"/>
      <c r="R173" s="355"/>
      <c r="S173" s="356"/>
      <c r="T173" s="169"/>
      <c r="U173" s="155"/>
      <c r="V173" s="169"/>
      <c r="W173" s="174"/>
      <c r="X173" s="177"/>
      <c r="Y173" s="186"/>
      <c r="Z173" s="169"/>
      <c r="AA173" s="169"/>
      <c r="AB173" s="169"/>
      <c r="AC173" s="169"/>
      <c r="AD173" s="169"/>
      <c r="AE173" s="163"/>
      <c r="AF173" s="313"/>
      <c r="AG173" s="169"/>
      <c r="AH173" s="169"/>
      <c r="AI173" s="163"/>
      <c r="AJ173" s="169"/>
      <c r="AK173" s="169"/>
      <c r="AL173" s="169"/>
      <c r="AM173" s="169"/>
      <c r="AN173" s="169"/>
      <c r="AO173" s="169"/>
      <c r="AP173" s="169"/>
      <c r="AQ173" s="169"/>
      <c r="AR173" s="169"/>
      <c r="AS173" s="169"/>
      <c r="AT173" s="169"/>
      <c r="AU173" s="169"/>
      <c r="AV173" s="169"/>
      <c r="AW173" s="169"/>
      <c r="AX173" s="169"/>
    </row>
    <row r="174" spans="2:50" ht="15" customHeight="1" thickBot="1">
      <c r="B174" s="501" t="s">
        <v>5</v>
      </c>
      <c r="C174" s="169"/>
      <c r="D174" s="582" t="s">
        <v>80</v>
      </c>
      <c r="E174" s="266"/>
      <c r="G174" s="197"/>
      <c r="I174" s="163"/>
      <c r="J174" s="11"/>
      <c r="K174" s="11"/>
      <c r="L174" s="11"/>
      <c r="M174" s="11"/>
      <c r="N174" s="11"/>
      <c r="O174" s="169"/>
      <c r="P174" s="169"/>
      <c r="Q174" s="198"/>
      <c r="R174" s="169"/>
      <c r="S174" s="198"/>
      <c r="T174" s="169"/>
      <c r="U174" s="167"/>
      <c r="V174" s="169"/>
      <c r="W174" s="163"/>
      <c r="X174" s="313"/>
      <c r="Y174" s="186"/>
      <c r="Z174" s="169"/>
      <c r="AA174" s="169"/>
      <c r="AB174" s="169"/>
      <c r="AC174" s="169"/>
      <c r="AD174" s="169"/>
      <c r="AE174" s="163"/>
      <c r="AF174" s="313"/>
      <c r="AG174" s="169"/>
      <c r="AH174" s="169"/>
      <c r="AI174" s="201"/>
      <c r="AJ174" s="169"/>
      <c r="AK174" s="169"/>
      <c r="AL174" s="169"/>
      <c r="AM174" s="169"/>
      <c r="AN174" s="169"/>
      <c r="AO174" s="169"/>
      <c r="AP174" s="169"/>
      <c r="AQ174" s="169"/>
      <c r="AR174" s="169"/>
      <c r="AS174" s="169"/>
      <c r="AT174" s="169"/>
      <c r="AU174" s="169"/>
      <c r="AV174" s="169"/>
      <c r="AW174" s="169"/>
      <c r="AX174" s="169"/>
    </row>
    <row r="175" spans="2:50" ht="14.25" customHeight="1" thickBot="1">
      <c r="B175" s="1612" t="s">
        <v>377</v>
      </c>
      <c r="C175" s="925"/>
      <c r="D175" s="1026"/>
      <c r="E175" s="163"/>
      <c r="F175" s="31" t="s">
        <v>2</v>
      </c>
      <c r="G175" s="789" t="s">
        <v>3</v>
      </c>
      <c r="H175" s="451" t="s">
        <v>4</v>
      </c>
      <c r="I175" s="163"/>
      <c r="J175" s="11"/>
      <c r="K175" s="11"/>
      <c r="L175" s="11"/>
      <c r="M175" s="11"/>
      <c r="N175" s="11"/>
      <c r="O175" s="169"/>
      <c r="P175" s="169"/>
      <c r="Q175" s="198"/>
      <c r="R175" s="970"/>
      <c r="S175" s="198"/>
      <c r="T175" s="169"/>
      <c r="U175" s="167"/>
      <c r="V175" s="169"/>
      <c r="W175" s="163"/>
      <c r="X175" s="313"/>
      <c r="Y175" s="186"/>
      <c r="Z175" s="169"/>
      <c r="AA175" s="169"/>
      <c r="AB175" s="169"/>
      <c r="AC175" s="169"/>
      <c r="AD175" s="169"/>
      <c r="AE175" s="169"/>
      <c r="AF175" s="313"/>
      <c r="AG175" s="169"/>
      <c r="AH175" s="169"/>
      <c r="AI175" s="169"/>
      <c r="AJ175" s="169"/>
      <c r="AK175" s="169"/>
      <c r="AL175" s="169"/>
      <c r="AM175" s="169"/>
      <c r="AN175" s="169"/>
      <c r="AO175" s="169"/>
      <c r="AP175" s="169"/>
      <c r="AQ175" s="169"/>
      <c r="AR175" s="169"/>
      <c r="AS175" s="169"/>
      <c r="AT175" s="169"/>
      <c r="AU175" s="169"/>
      <c r="AV175" s="169"/>
      <c r="AW175" s="169"/>
      <c r="AX175" s="169"/>
    </row>
    <row r="176" spans="2:50" ht="12" customHeight="1" thickBot="1">
      <c r="B176" s="412"/>
      <c r="C176" s="750" t="s">
        <v>346</v>
      </c>
      <c r="D176" s="386"/>
      <c r="E176" s="163"/>
      <c r="F176" s="501" t="s">
        <v>5</v>
      </c>
      <c r="G176" s="198"/>
      <c r="H176" s="582" t="s">
        <v>80</v>
      </c>
      <c r="I176" s="163"/>
      <c r="J176" s="11"/>
      <c r="K176" s="11"/>
      <c r="L176" s="11"/>
      <c r="M176" s="11"/>
      <c r="N176" s="11"/>
      <c r="O176" s="169"/>
      <c r="P176" s="170"/>
      <c r="Q176" s="198"/>
      <c r="R176" s="169"/>
      <c r="S176" s="198"/>
      <c r="T176" s="169"/>
      <c r="U176" s="167"/>
      <c r="V176" s="169"/>
      <c r="W176" s="163"/>
      <c r="X176" s="313"/>
      <c r="Y176" s="169"/>
      <c r="Z176" s="169"/>
      <c r="AA176" s="169"/>
      <c r="AB176" s="169"/>
      <c r="AC176" s="169"/>
      <c r="AD176" s="169"/>
      <c r="AE176" s="169"/>
      <c r="AF176" s="313"/>
      <c r="AG176" s="169"/>
      <c r="AH176" s="163"/>
      <c r="AI176" s="169"/>
      <c r="AJ176" s="169"/>
      <c r="AK176" s="169"/>
      <c r="AL176" s="169"/>
      <c r="AM176" s="169"/>
      <c r="AN176" s="169"/>
      <c r="AO176" s="169"/>
      <c r="AP176" s="169"/>
      <c r="AQ176" s="169"/>
      <c r="AR176" s="169"/>
      <c r="AS176" s="169"/>
      <c r="AT176" s="169"/>
      <c r="AU176" s="169"/>
      <c r="AV176" s="169"/>
      <c r="AW176" s="169"/>
      <c r="AX176" s="169"/>
    </row>
    <row r="177" spans="2:50" ht="16.2" thickBot="1">
      <c r="B177" s="460" t="s">
        <v>335</v>
      </c>
      <c r="C177" s="409" t="s">
        <v>296</v>
      </c>
      <c r="D177" s="488">
        <v>50</v>
      </c>
      <c r="E177" s="163"/>
      <c r="F177" s="1612" t="s">
        <v>225</v>
      </c>
      <c r="G177" s="176"/>
      <c r="H177" s="64"/>
      <c r="I177" s="163"/>
      <c r="J177" s="11"/>
      <c r="K177" s="11"/>
      <c r="L177" s="11"/>
      <c r="M177" s="11"/>
      <c r="N177" s="11"/>
      <c r="O177" s="174"/>
      <c r="P177" s="363"/>
      <c r="Q177" s="198"/>
      <c r="R177" s="169"/>
      <c r="S177" s="198"/>
      <c r="T177" s="169"/>
      <c r="U177" s="163"/>
      <c r="V177" s="169"/>
      <c r="W177" s="163"/>
      <c r="X177" s="313"/>
      <c r="Y177" s="169"/>
      <c r="Z177" s="169"/>
      <c r="AA177" s="169"/>
      <c r="AB177" s="169"/>
      <c r="AC177" s="169"/>
      <c r="AD177" s="169"/>
      <c r="AE177" s="169"/>
      <c r="AF177" s="313"/>
      <c r="AG177" s="169"/>
      <c r="AH177" s="170"/>
      <c r="AI177" s="169"/>
      <c r="AJ177" s="169"/>
      <c r="AK177" s="169"/>
      <c r="AL177" s="169"/>
      <c r="AM177" s="169"/>
      <c r="AN177" s="169"/>
      <c r="AO177" s="169"/>
      <c r="AP177" s="169"/>
      <c r="AQ177" s="169"/>
      <c r="AR177" s="169"/>
      <c r="AS177" s="169"/>
      <c r="AT177" s="169"/>
      <c r="AU177" s="169"/>
      <c r="AV177" s="169"/>
      <c r="AW177" s="169"/>
      <c r="AX177" s="169"/>
    </row>
    <row r="178" spans="2:50" ht="12.75" customHeight="1">
      <c r="B178" s="424" t="s">
        <v>21</v>
      </c>
      <c r="C178" s="409" t="s">
        <v>136</v>
      </c>
      <c r="D178" s="488" t="s">
        <v>642</v>
      </c>
      <c r="E178" s="163"/>
      <c r="F178" s="412"/>
      <c r="G178" s="750" t="s">
        <v>346</v>
      </c>
      <c r="H178" s="386"/>
      <c r="I178" s="163"/>
      <c r="J178" s="11"/>
      <c r="K178" s="11"/>
      <c r="L178" s="11"/>
      <c r="M178" s="11"/>
      <c r="N178" s="11"/>
      <c r="O178" s="357"/>
      <c r="P178" s="170"/>
      <c r="Q178" s="198"/>
      <c r="R178" s="169"/>
      <c r="S178" s="198"/>
      <c r="T178" s="169"/>
      <c r="U178" s="163"/>
      <c r="V178" s="169"/>
      <c r="W178" s="163"/>
      <c r="X178" s="313"/>
      <c r="Y178" s="169"/>
      <c r="Z178" s="169"/>
      <c r="AA178" s="169"/>
      <c r="AB178" s="169"/>
      <c r="AC178" s="169"/>
      <c r="AD178" s="169"/>
      <c r="AE178" s="169"/>
      <c r="AF178" s="313"/>
      <c r="AG178" s="169"/>
      <c r="AH178" s="990"/>
      <c r="AI178" s="169"/>
      <c r="AJ178" s="169"/>
      <c r="AK178" s="169"/>
      <c r="AL178" s="169"/>
      <c r="AM178" s="169"/>
      <c r="AN178" s="169"/>
      <c r="AO178" s="169"/>
      <c r="AP178" s="169"/>
      <c r="AQ178" s="169"/>
      <c r="AR178" s="169"/>
      <c r="AS178" s="169"/>
      <c r="AT178" s="169"/>
      <c r="AU178" s="169"/>
      <c r="AV178" s="169"/>
      <c r="AW178" s="169"/>
      <c r="AX178" s="169"/>
    </row>
    <row r="179" spans="2:50" ht="15" customHeight="1">
      <c r="B179" s="424" t="s">
        <v>19</v>
      </c>
      <c r="C179" s="406" t="s">
        <v>118</v>
      </c>
      <c r="D179" s="822">
        <v>200</v>
      </c>
      <c r="E179" s="7"/>
      <c r="F179" s="424" t="s">
        <v>374</v>
      </c>
      <c r="G179" s="487" t="s">
        <v>375</v>
      </c>
      <c r="H179" s="488">
        <v>250</v>
      </c>
      <c r="I179" s="163"/>
      <c r="J179" s="11"/>
      <c r="K179" s="11"/>
      <c r="L179" s="11"/>
      <c r="M179" s="11"/>
      <c r="N179" s="11"/>
      <c r="O179" s="357"/>
      <c r="P179" s="170"/>
      <c r="Q179" s="163"/>
      <c r="R179" s="360"/>
      <c r="S179" s="198"/>
      <c r="T179" s="169"/>
      <c r="U179" s="163"/>
      <c r="V179" s="169"/>
      <c r="W179" s="167"/>
      <c r="X179" s="313"/>
      <c r="Y179" s="169"/>
      <c r="Z179" s="169"/>
      <c r="AA179" s="297"/>
      <c r="AB179" s="168"/>
      <c r="AC179" s="153"/>
      <c r="AD179" s="169"/>
      <c r="AE179" s="169"/>
      <c r="AF179" s="313"/>
      <c r="AG179" s="169"/>
      <c r="AH179" s="163"/>
      <c r="AI179" s="169"/>
      <c r="AJ179" s="169"/>
      <c r="AK179" s="169"/>
      <c r="AL179" s="169"/>
      <c r="AM179" s="169"/>
      <c r="AN179" s="169"/>
      <c r="AO179" s="169"/>
      <c r="AP179" s="169"/>
      <c r="AQ179" s="169"/>
      <c r="AR179" s="169"/>
      <c r="AS179" s="169"/>
      <c r="AT179" s="169"/>
      <c r="AU179" s="169"/>
      <c r="AV179" s="169"/>
      <c r="AW179" s="169"/>
      <c r="AX179" s="169"/>
    </row>
    <row r="180" spans="2:50" ht="15.75" customHeight="1">
      <c r="B180" s="710" t="s">
        <v>10</v>
      </c>
      <c r="C180" s="406" t="s">
        <v>11</v>
      </c>
      <c r="D180" s="738">
        <v>30</v>
      </c>
      <c r="E180" s="163"/>
      <c r="F180" s="420" t="s">
        <v>19</v>
      </c>
      <c r="G180" s="409" t="s">
        <v>118</v>
      </c>
      <c r="H180" s="669">
        <v>200</v>
      </c>
      <c r="I180" s="167"/>
      <c r="J180" s="11"/>
      <c r="K180" s="11"/>
      <c r="L180" s="11"/>
      <c r="M180" s="11"/>
      <c r="N180" s="11"/>
      <c r="O180" s="266"/>
      <c r="P180" s="359"/>
      <c r="Q180" s="198"/>
      <c r="R180" s="169"/>
      <c r="S180" s="198"/>
      <c r="T180" s="360"/>
      <c r="U180" s="163"/>
      <c r="V180" s="169"/>
      <c r="W180" s="167"/>
      <c r="X180" s="168"/>
      <c r="Y180" s="206"/>
      <c r="Z180" s="169"/>
      <c r="AA180" s="351"/>
      <c r="AB180" s="186"/>
      <c r="AC180" s="186"/>
      <c r="AD180" s="169"/>
      <c r="AE180" s="169"/>
      <c r="AF180" s="180"/>
      <c r="AG180" s="169"/>
      <c r="AH180" s="169"/>
      <c r="AI180" s="169"/>
      <c r="AJ180" s="169"/>
      <c r="AK180" s="169"/>
      <c r="AL180" s="169"/>
      <c r="AM180" s="169"/>
      <c r="AN180" s="169"/>
      <c r="AO180" s="169"/>
      <c r="AP180" s="169"/>
      <c r="AQ180" s="169"/>
      <c r="AR180" s="169"/>
      <c r="AS180" s="169"/>
      <c r="AT180" s="169"/>
      <c r="AU180" s="169"/>
      <c r="AV180" s="169"/>
      <c r="AW180" s="169"/>
      <c r="AX180" s="169"/>
    </row>
    <row r="181" spans="2:50" ht="15" customHeight="1">
      <c r="B181" s="1542" t="s">
        <v>10</v>
      </c>
      <c r="C181" s="406" t="s">
        <v>15</v>
      </c>
      <c r="D181" s="1292">
        <v>30</v>
      </c>
      <c r="E181" s="163"/>
      <c r="F181" s="1890" t="s">
        <v>10</v>
      </c>
      <c r="G181" s="1412" t="s">
        <v>505</v>
      </c>
      <c r="H181" s="1889">
        <v>15</v>
      </c>
      <c r="I181" s="163"/>
      <c r="J181" s="11"/>
      <c r="K181" s="11"/>
      <c r="L181" s="11"/>
      <c r="M181" s="11"/>
      <c r="N181" s="11"/>
      <c r="O181" s="167"/>
      <c r="P181" s="358"/>
      <c r="Q181" s="198"/>
      <c r="R181" s="169"/>
      <c r="S181" s="198"/>
      <c r="T181" s="221"/>
      <c r="U181" s="163"/>
      <c r="V181" s="169"/>
      <c r="W181" s="167"/>
      <c r="X181" s="168"/>
      <c r="Y181" s="206"/>
      <c r="Z181" s="169"/>
      <c r="AA181" s="366"/>
      <c r="AB181" s="336"/>
      <c r="AC181" s="337"/>
      <c r="AD181" s="169"/>
      <c r="AE181" s="169"/>
      <c r="AF181" s="180"/>
      <c r="AG181" s="169"/>
      <c r="AH181" s="169"/>
      <c r="AI181" s="169"/>
      <c r="AJ181" s="169"/>
      <c r="AK181" s="169"/>
      <c r="AL181" s="169"/>
      <c r="AM181" s="169"/>
      <c r="AN181" s="169"/>
      <c r="AO181" s="169"/>
      <c r="AP181" s="169"/>
      <c r="AQ181" s="169"/>
      <c r="AR181" s="169"/>
      <c r="AS181" s="169"/>
      <c r="AT181" s="169"/>
      <c r="AU181" s="169"/>
      <c r="AV181" s="169"/>
      <c r="AW181" s="169"/>
      <c r="AX181" s="169"/>
    </row>
    <row r="182" spans="2:50" ht="15.75" customHeight="1" thickBot="1">
      <c r="B182" s="479" t="s">
        <v>13</v>
      </c>
      <c r="C182" s="409" t="s">
        <v>560</v>
      </c>
      <c r="D182" s="488">
        <v>100</v>
      </c>
      <c r="E182" s="182"/>
      <c r="F182" s="491" t="s">
        <v>10</v>
      </c>
      <c r="G182" s="409" t="s">
        <v>11</v>
      </c>
      <c r="H182" s="488">
        <v>30</v>
      </c>
      <c r="I182" s="169"/>
      <c r="J182" s="11"/>
      <c r="K182" s="11"/>
      <c r="L182" s="11"/>
      <c r="M182" s="11"/>
      <c r="N182" s="11"/>
      <c r="O182" s="169"/>
      <c r="P182" s="358"/>
      <c r="Q182" s="350"/>
      <c r="R182" s="169"/>
      <c r="S182" s="163"/>
      <c r="T182" s="169"/>
      <c r="U182" s="163"/>
      <c r="V182" s="169"/>
      <c r="W182" s="167"/>
      <c r="X182" s="168"/>
      <c r="Y182" s="206"/>
      <c r="Z182" s="169"/>
      <c r="AA182" s="167"/>
      <c r="AB182" s="168"/>
      <c r="AC182" s="206"/>
      <c r="AD182" s="169"/>
      <c r="AE182" s="169"/>
      <c r="AF182" s="169"/>
      <c r="AG182" s="169"/>
      <c r="AH182" s="169"/>
      <c r="AI182" s="169"/>
      <c r="AJ182" s="169"/>
      <c r="AK182" s="169"/>
      <c r="AL182" s="169"/>
      <c r="AM182" s="169"/>
      <c r="AN182" s="169"/>
      <c r="AO182" s="169"/>
      <c r="AP182" s="169"/>
      <c r="AQ182" s="169"/>
      <c r="AR182" s="169"/>
      <c r="AS182" s="169"/>
      <c r="AT182" s="169"/>
      <c r="AU182" s="169"/>
      <c r="AV182" s="169"/>
      <c r="AW182" s="169"/>
      <c r="AX182" s="169"/>
    </row>
    <row r="183" spans="2:50" ht="15.6">
      <c r="B183" s="760"/>
      <c r="C183" s="750" t="s">
        <v>234</v>
      </c>
      <c r="D183" s="64"/>
      <c r="E183" s="228"/>
      <c r="F183" s="491" t="s">
        <v>10</v>
      </c>
      <c r="G183" s="409" t="s">
        <v>15</v>
      </c>
      <c r="H183" s="488">
        <v>30</v>
      </c>
      <c r="I183" s="169"/>
      <c r="J183" s="11"/>
      <c r="K183" s="11"/>
      <c r="L183" s="11"/>
      <c r="M183" s="11"/>
      <c r="N183" s="11"/>
      <c r="O183" s="354"/>
      <c r="P183" s="170"/>
      <c r="Q183" s="198"/>
      <c r="R183" s="169"/>
      <c r="S183" s="198"/>
      <c r="T183" s="169"/>
      <c r="U183" s="163"/>
      <c r="V183" s="169"/>
      <c r="W183" s="167"/>
      <c r="X183" s="168"/>
      <c r="Y183" s="206"/>
      <c r="Z183" s="169"/>
      <c r="AA183" s="167"/>
      <c r="AB183" s="168"/>
      <c r="AC183" s="206"/>
      <c r="AD183" s="169"/>
      <c r="AE183" s="169"/>
      <c r="AF183" s="169"/>
      <c r="AG183" s="169"/>
      <c r="AH183" s="169"/>
      <c r="AI183" s="169"/>
      <c r="AJ183" s="169"/>
      <c r="AK183" s="169"/>
      <c r="AL183" s="169"/>
      <c r="AM183" s="169"/>
      <c r="AN183" s="169"/>
      <c r="AO183" s="169"/>
      <c r="AP183" s="169"/>
      <c r="AQ183" s="169"/>
      <c r="AR183" s="169"/>
      <c r="AS183" s="169"/>
      <c r="AT183" s="169"/>
      <c r="AU183" s="169"/>
      <c r="AV183" s="169"/>
      <c r="AW183" s="169"/>
      <c r="AX183" s="169"/>
    </row>
    <row r="184" spans="2:50" ht="12.75" customHeight="1" thickBot="1">
      <c r="B184" s="749" t="s">
        <v>191</v>
      </c>
      <c r="C184" s="748" t="s">
        <v>295</v>
      </c>
      <c r="D184" s="780">
        <v>250</v>
      </c>
      <c r="E184" s="366"/>
      <c r="F184" s="490" t="s">
        <v>13</v>
      </c>
      <c r="G184" s="409" t="s">
        <v>560</v>
      </c>
      <c r="H184" s="488">
        <v>100</v>
      </c>
      <c r="I184" s="169"/>
      <c r="J184" s="11"/>
      <c r="K184" s="11"/>
      <c r="L184" s="11"/>
      <c r="M184" s="11"/>
      <c r="N184" s="11"/>
      <c r="O184" s="339"/>
      <c r="P184" s="163"/>
      <c r="Q184" s="347"/>
      <c r="R184" s="362"/>
      <c r="S184" s="198"/>
      <c r="T184" s="169"/>
      <c r="U184" s="163"/>
      <c r="V184" s="360"/>
      <c r="W184" s="163"/>
      <c r="X184" s="168"/>
      <c r="Y184" s="206"/>
      <c r="Z184" s="169"/>
      <c r="AA184" s="167"/>
      <c r="AB184" s="168"/>
      <c r="AC184" s="206"/>
      <c r="AD184" s="169"/>
      <c r="AE184" s="169"/>
      <c r="AF184" s="169"/>
      <c r="AG184" s="169"/>
      <c r="AH184" s="169"/>
      <c r="AI184" s="169"/>
      <c r="AJ184" s="169"/>
      <c r="AK184" s="169"/>
      <c r="AL184" s="169"/>
      <c r="AM184" s="169"/>
      <c r="AN184" s="169"/>
      <c r="AO184" s="169"/>
      <c r="AP184" s="169"/>
      <c r="AQ184" s="169"/>
      <c r="AR184" s="169"/>
      <c r="AS184" s="169"/>
      <c r="AT184" s="169"/>
      <c r="AU184" s="169"/>
      <c r="AV184" s="169"/>
      <c r="AW184" s="169"/>
      <c r="AX184" s="169"/>
    </row>
    <row r="185" spans="2:50" ht="15.75" customHeight="1">
      <c r="B185" s="424" t="s">
        <v>266</v>
      </c>
      <c r="C185" s="441" t="s">
        <v>267</v>
      </c>
      <c r="D185" s="488" t="s">
        <v>628</v>
      </c>
      <c r="E185" s="163"/>
      <c r="F185" s="1891"/>
      <c r="G185" s="750" t="s">
        <v>234</v>
      </c>
      <c r="H185" s="1882"/>
      <c r="I185" s="169"/>
      <c r="J185" s="11"/>
      <c r="K185" s="11"/>
      <c r="L185" s="11"/>
      <c r="M185" s="11"/>
      <c r="N185" s="11"/>
      <c r="O185" s="174"/>
      <c r="P185" s="361"/>
      <c r="Q185" s="198"/>
      <c r="R185" s="991"/>
      <c r="S185" s="198"/>
      <c r="T185" s="169"/>
      <c r="U185" s="201"/>
      <c r="V185" s="169"/>
      <c r="W185" s="170"/>
      <c r="X185" s="171"/>
      <c r="Y185" s="230"/>
      <c r="Z185" s="169"/>
      <c r="AA185" s="167"/>
      <c r="AB185" s="168"/>
      <c r="AC185" s="206"/>
      <c r="AD185" s="169"/>
      <c r="AE185" s="169"/>
      <c r="AF185" s="169"/>
      <c r="AG185" s="169"/>
      <c r="AH185" s="169"/>
      <c r="AI185" s="169"/>
      <c r="AJ185" s="169"/>
      <c r="AK185" s="169"/>
      <c r="AL185" s="169"/>
      <c r="AM185" s="169"/>
      <c r="AN185" s="169"/>
      <c r="AO185" s="169"/>
      <c r="AP185" s="169"/>
      <c r="AQ185" s="169"/>
      <c r="AR185" s="169"/>
      <c r="AS185" s="169"/>
      <c r="AT185" s="169"/>
      <c r="AU185" s="169"/>
      <c r="AV185" s="169"/>
      <c r="AW185" s="169"/>
      <c r="AX185" s="169"/>
    </row>
    <row r="186" spans="2:50" ht="13.5" customHeight="1">
      <c r="B186" s="773" t="s">
        <v>264</v>
      </c>
      <c r="C186" s="1508" t="s">
        <v>646</v>
      </c>
      <c r="D186" s="581" t="s">
        <v>626</v>
      </c>
      <c r="E186" s="163"/>
      <c r="F186" s="884" t="s">
        <v>540</v>
      </c>
      <c r="G186" s="409" t="s">
        <v>711</v>
      </c>
      <c r="H186" s="822">
        <v>250</v>
      </c>
      <c r="I186" s="169"/>
      <c r="J186" s="11"/>
      <c r="K186" s="11"/>
      <c r="L186" s="11"/>
      <c r="M186" s="11"/>
      <c r="N186" s="11"/>
      <c r="O186" s="174"/>
      <c r="P186" s="163"/>
      <c r="Q186" s="198"/>
      <c r="R186" s="221"/>
      <c r="S186" s="198"/>
      <c r="T186" s="169"/>
      <c r="U186" s="169"/>
      <c r="V186" s="169"/>
      <c r="W186" s="163"/>
      <c r="X186" s="162"/>
      <c r="Y186" s="225"/>
      <c r="Z186" s="169"/>
      <c r="AA186" s="163"/>
      <c r="AB186" s="168"/>
      <c r="AC186" s="206"/>
      <c r="AD186" s="169"/>
      <c r="AE186" s="169"/>
      <c r="AF186" s="169"/>
      <c r="AG186" s="169"/>
      <c r="AH186" s="169"/>
      <c r="AI186" s="169"/>
      <c r="AJ186" s="169"/>
      <c r="AK186" s="169"/>
      <c r="AL186" s="169"/>
      <c r="AM186" s="169"/>
      <c r="AN186" s="169"/>
      <c r="AO186" s="169"/>
      <c r="AP186" s="169"/>
      <c r="AQ186" s="169"/>
      <c r="AR186" s="169"/>
      <c r="AS186" s="169"/>
      <c r="AT186" s="169"/>
      <c r="AU186" s="169"/>
      <c r="AV186" s="169"/>
      <c r="AW186" s="169"/>
      <c r="AX186" s="169"/>
    </row>
    <row r="187" spans="2:50" ht="13.5" customHeight="1">
      <c r="B187" s="420" t="s">
        <v>265</v>
      </c>
      <c r="C187" s="668" t="s">
        <v>708</v>
      </c>
      <c r="D187" s="690"/>
      <c r="E187" s="163"/>
      <c r="F187" s="490" t="s">
        <v>335</v>
      </c>
      <c r="G187" s="409" t="s">
        <v>317</v>
      </c>
      <c r="H187" s="488">
        <v>60</v>
      </c>
      <c r="I187" s="169"/>
      <c r="J187" s="11"/>
      <c r="K187" s="11"/>
      <c r="L187" s="11"/>
      <c r="M187" s="11"/>
      <c r="N187" s="11"/>
      <c r="O187" s="357"/>
      <c r="P187" s="163"/>
      <c r="Q187" s="198"/>
      <c r="R187" s="169"/>
      <c r="S187" s="198"/>
      <c r="T187" s="169"/>
      <c r="U187" s="169"/>
      <c r="V187" s="169"/>
      <c r="W187" s="167"/>
      <c r="X187" s="153"/>
      <c r="Y187" s="169"/>
      <c r="Z187" s="167"/>
      <c r="AA187" s="170"/>
      <c r="AB187" s="171"/>
      <c r="AC187" s="230"/>
      <c r="AD187" s="169"/>
      <c r="AE187" s="169"/>
      <c r="AF187" s="169"/>
      <c r="AG187" s="169"/>
      <c r="AH187" s="169"/>
      <c r="AI187" s="169"/>
      <c r="AJ187" s="169"/>
      <c r="AK187" s="169"/>
      <c r="AL187" s="169"/>
      <c r="AM187" s="169"/>
      <c r="AN187" s="169"/>
      <c r="AO187" s="169"/>
      <c r="AP187" s="169"/>
      <c r="AQ187" s="169"/>
      <c r="AR187" s="169"/>
      <c r="AS187" s="169"/>
      <c r="AT187" s="169"/>
      <c r="AU187" s="169"/>
      <c r="AV187" s="169"/>
      <c r="AW187" s="169"/>
      <c r="AX187" s="169"/>
    </row>
    <row r="188" spans="2:50" ht="13.5" customHeight="1">
      <c r="B188" s="424" t="s">
        <v>17</v>
      </c>
      <c r="C188" s="409" t="s">
        <v>499</v>
      </c>
      <c r="D188" s="488">
        <v>200</v>
      </c>
      <c r="E188" s="163"/>
      <c r="F188" s="492" t="s">
        <v>318</v>
      </c>
      <c r="G188" s="487" t="s">
        <v>315</v>
      </c>
      <c r="H188" s="494" t="s">
        <v>416</v>
      </c>
      <c r="I188" s="169"/>
      <c r="J188" s="11"/>
      <c r="K188" s="11"/>
      <c r="L188" s="11"/>
      <c r="M188" s="11"/>
      <c r="N188" s="11"/>
      <c r="O188" s="357"/>
      <c r="P188" s="167"/>
      <c r="Q188" s="198"/>
      <c r="R188" s="169"/>
      <c r="S188" s="198"/>
      <c r="T188" s="169"/>
      <c r="U188" s="169"/>
      <c r="V188" s="169"/>
      <c r="W188" s="167"/>
      <c r="X188" s="168"/>
      <c r="Y188" s="206"/>
      <c r="Z188" s="169"/>
      <c r="AA188" s="163"/>
      <c r="AB188" s="162"/>
      <c r="AC188" s="225"/>
      <c r="AD188" s="169"/>
      <c r="AE188" s="169"/>
      <c r="AF188" s="169"/>
      <c r="AG188" s="169"/>
      <c r="AH188" s="169"/>
      <c r="AI188" s="169"/>
      <c r="AJ188" s="169"/>
      <c r="AK188" s="169"/>
      <c r="AL188" s="169"/>
      <c r="AM188" s="169"/>
      <c r="AN188" s="169"/>
      <c r="AO188" s="169"/>
      <c r="AP188" s="169"/>
      <c r="AQ188" s="169"/>
      <c r="AR188" s="169"/>
      <c r="AS188" s="169"/>
      <c r="AT188" s="169"/>
      <c r="AU188" s="169"/>
      <c r="AV188" s="169"/>
      <c r="AW188" s="169"/>
      <c r="AX188" s="169"/>
    </row>
    <row r="189" spans="2:50" ht="13.5" customHeight="1">
      <c r="B189" s="424" t="s">
        <v>10</v>
      </c>
      <c r="C189" s="409" t="s">
        <v>11</v>
      </c>
      <c r="D189" s="488">
        <v>50</v>
      </c>
      <c r="E189" s="610"/>
      <c r="F189" s="493"/>
      <c r="G189" s="668" t="s">
        <v>316</v>
      </c>
      <c r="H189" s="845"/>
      <c r="I189" s="169"/>
      <c r="J189" s="11"/>
      <c r="K189" s="11"/>
      <c r="L189" s="11"/>
      <c r="M189" s="11"/>
      <c r="N189" s="11"/>
      <c r="O189" s="174"/>
      <c r="P189" s="163"/>
      <c r="Q189" s="169"/>
      <c r="R189" s="169"/>
      <c r="S189" s="198"/>
      <c r="T189" s="167"/>
      <c r="U189" s="169"/>
      <c r="V189" s="169"/>
      <c r="W189" s="167"/>
      <c r="X189" s="168"/>
      <c r="Y189" s="206"/>
      <c r="Z189" s="169"/>
      <c r="AA189" s="167"/>
      <c r="AB189" s="153"/>
      <c r="AC189" s="169"/>
      <c r="AD189" s="169"/>
      <c r="AE189" s="169"/>
      <c r="AF189" s="169"/>
      <c r="AG189" s="169"/>
      <c r="AH189" s="169"/>
      <c r="AI189" s="169"/>
      <c r="AJ189" s="169"/>
      <c r="AK189" s="169"/>
      <c r="AL189" s="169"/>
      <c r="AM189" s="169"/>
      <c r="AN189" s="169"/>
      <c r="AO189" s="169"/>
      <c r="AP189" s="169"/>
      <c r="AQ189" s="169"/>
      <c r="AR189" s="169"/>
      <c r="AS189" s="169"/>
      <c r="AT189" s="169"/>
      <c r="AU189" s="169"/>
      <c r="AV189" s="169"/>
      <c r="AW189" s="169"/>
      <c r="AX189" s="169"/>
    </row>
    <row r="190" spans="2:50" ht="14.25" customHeight="1" thickBot="1">
      <c r="B190" s="830" t="s">
        <v>10</v>
      </c>
      <c r="C190" s="323" t="s">
        <v>15</v>
      </c>
      <c r="D190" s="831">
        <v>40</v>
      </c>
      <c r="E190" s="366"/>
      <c r="F190" s="491" t="s">
        <v>293</v>
      </c>
      <c r="G190" s="409" t="s">
        <v>288</v>
      </c>
      <c r="H190" s="488">
        <v>200</v>
      </c>
      <c r="I190" s="169"/>
      <c r="J190" s="11"/>
      <c r="K190" s="11"/>
      <c r="L190" s="11"/>
      <c r="M190" s="11"/>
      <c r="N190" s="169"/>
      <c r="O190" s="357"/>
      <c r="P190" s="992"/>
      <c r="Q190" s="169"/>
      <c r="R190" s="169"/>
      <c r="S190" s="163"/>
      <c r="T190" s="163"/>
      <c r="U190" s="169"/>
      <c r="V190" s="169"/>
      <c r="W190" s="163"/>
      <c r="X190" s="162"/>
      <c r="Y190" s="186"/>
      <c r="Z190" s="169"/>
      <c r="AA190" s="167"/>
      <c r="AB190" s="168"/>
      <c r="AC190" s="206"/>
      <c r="AD190" s="169"/>
      <c r="AE190" s="169"/>
      <c r="AF190" s="169"/>
      <c r="AG190" s="169"/>
      <c r="AH190" s="169"/>
      <c r="AI190" s="169"/>
      <c r="AJ190" s="169"/>
      <c r="AK190" s="169"/>
      <c r="AL190" s="169"/>
      <c r="AM190" s="169"/>
      <c r="AN190" s="169"/>
      <c r="AO190" s="169"/>
      <c r="AP190" s="169"/>
      <c r="AQ190" s="169"/>
      <c r="AR190" s="169"/>
      <c r="AS190" s="169"/>
      <c r="AT190" s="169"/>
      <c r="AU190" s="169"/>
      <c r="AV190" s="169"/>
      <c r="AW190" s="169"/>
      <c r="AX190" s="169"/>
    </row>
    <row r="191" spans="2:50" ht="12.75" customHeight="1">
      <c r="B191" s="1"/>
      <c r="C191" s="197"/>
      <c r="E191" s="182"/>
      <c r="F191" s="491" t="s">
        <v>10</v>
      </c>
      <c r="G191" s="409" t="s">
        <v>11</v>
      </c>
      <c r="H191" s="488">
        <v>60</v>
      </c>
      <c r="I191" s="605"/>
      <c r="J191" s="11"/>
      <c r="K191" s="11"/>
      <c r="L191" s="11"/>
      <c r="M191" s="11"/>
      <c r="N191" s="169"/>
      <c r="O191" s="357"/>
      <c r="P191" s="169"/>
      <c r="Q191" s="169"/>
      <c r="R191" s="169"/>
      <c r="S191" s="163"/>
      <c r="T191" s="169"/>
      <c r="U191" s="169"/>
      <c r="V191" s="169"/>
      <c r="W191" s="163"/>
      <c r="X191" s="162"/>
      <c r="Y191" s="186"/>
      <c r="Z191" s="169"/>
      <c r="AA191" s="167"/>
      <c r="AB191" s="168"/>
      <c r="AC191" s="206"/>
      <c r="AD191" s="169"/>
      <c r="AE191" s="169"/>
      <c r="AF191" s="169"/>
      <c r="AG191" s="169"/>
      <c r="AH191" s="169"/>
      <c r="AI191" s="169"/>
      <c r="AJ191" s="169"/>
      <c r="AK191" s="169"/>
      <c r="AL191" s="169"/>
      <c r="AM191" s="169"/>
      <c r="AN191" s="169"/>
      <c r="AO191" s="169"/>
      <c r="AP191" s="169"/>
      <c r="AQ191" s="169"/>
      <c r="AR191" s="169"/>
      <c r="AS191" s="169"/>
      <c r="AT191" s="169"/>
      <c r="AU191" s="169"/>
      <c r="AV191" s="169"/>
      <c r="AW191" s="169"/>
      <c r="AX191" s="169"/>
    </row>
    <row r="192" spans="2:50" ht="15" customHeight="1" thickBot="1">
      <c r="B192" s="2"/>
      <c r="C192" s="197"/>
      <c r="E192" s="182"/>
      <c r="F192" s="1887" t="s">
        <v>10</v>
      </c>
      <c r="G192" s="323" t="s">
        <v>15</v>
      </c>
      <c r="H192" s="831">
        <v>40</v>
      </c>
      <c r="I192" s="169"/>
      <c r="J192" s="11"/>
      <c r="K192" s="11"/>
      <c r="L192" s="11"/>
      <c r="M192" s="11"/>
      <c r="N192" s="169"/>
      <c r="O192" s="357"/>
      <c r="P192" s="169"/>
      <c r="Q192" s="169"/>
      <c r="R192" s="169"/>
      <c r="S192" s="169"/>
      <c r="T192" s="169"/>
      <c r="U192" s="169"/>
      <c r="V192" s="169"/>
      <c r="W192" s="163"/>
      <c r="X192" s="162"/>
      <c r="Y192" s="186"/>
      <c r="Z192" s="169"/>
      <c r="AA192" s="169"/>
      <c r="AB192" s="169"/>
      <c r="AC192" s="169"/>
      <c r="AD192" s="169"/>
      <c r="AE192" s="169"/>
      <c r="AF192" s="169"/>
      <c r="AG192" s="169"/>
      <c r="AH192" s="169"/>
      <c r="AI192" s="169"/>
      <c r="AJ192" s="169"/>
      <c r="AK192" s="169"/>
      <c r="AL192" s="169"/>
      <c r="AM192" s="169"/>
      <c r="AN192" s="169"/>
      <c r="AO192" s="169"/>
      <c r="AP192" s="169"/>
      <c r="AQ192" s="169"/>
      <c r="AR192" s="169"/>
      <c r="AS192" s="169"/>
      <c r="AT192" s="169"/>
      <c r="AU192" s="169"/>
      <c r="AV192" s="169"/>
      <c r="AW192" s="169"/>
      <c r="AX192" s="169"/>
    </row>
    <row r="193" spans="1:50" ht="15.75" customHeight="1" thickBot="1">
      <c r="B193" s="1612" t="s">
        <v>224</v>
      </c>
      <c r="C193" s="793"/>
      <c r="D193" s="794"/>
      <c r="E193" s="163"/>
      <c r="F193" s="52"/>
      <c r="G193" s="163"/>
      <c r="H193" s="15"/>
      <c r="I193" s="368"/>
      <c r="J193" s="11"/>
      <c r="K193" s="11"/>
      <c r="L193" s="11"/>
      <c r="M193" s="11"/>
      <c r="N193" s="169"/>
      <c r="O193" s="357"/>
      <c r="P193" s="169"/>
      <c r="Q193" s="167"/>
      <c r="R193" s="168"/>
      <c r="S193" s="206"/>
      <c r="T193" s="169"/>
      <c r="U193" s="169"/>
      <c r="V193" s="169"/>
      <c r="W193" s="163"/>
      <c r="X193" s="369"/>
      <c r="Y193" s="186"/>
      <c r="Z193" s="169"/>
      <c r="AA193" s="169"/>
      <c r="AB193" s="169"/>
      <c r="AC193" s="169"/>
      <c r="AD193" s="169"/>
      <c r="AE193" s="169"/>
      <c r="AF193" s="169"/>
      <c r="AG193" s="169"/>
      <c r="AH193" s="169"/>
      <c r="AI193" s="169"/>
      <c r="AJ193" s="169"/>
      <c r="AK193" s="169"/>
      <c r="AL193" s="169"/>
      <c r="AM193" s="169"/>
      <c r="AN193" s="169"/>
      <c r="AO193" s="169"/>
      <c r="AP193" s="169"/>
      <c r="AQ193" s="169"/>
      <c r="AR193" s="169"/>
      <c r="AS193" s="169"/>
      <c r="AT193" s="169"/>
      <c r="AU193" s="169"/>
      <c r="AV193" s="169"/>
      <c r="AW193" s="169"/>
      <c r="AX193" s="169"/>
    </row>
    <row r="194" spans="1:50" ht="13.5" customHeight="1">
      <c r="B194" s="100"/>
      <c r="C194" s="273" t="s">
        <v>346</v>
      </c>
      <c r="D194" s="64"/>
      <c r="E194" s="163"/>
      <c r="F194" s="184"/>
      <c r="G194" s="163"/>
      <c r="H194" s="162"/>
      <c r="I194" s="266"/>
      <c r="J194" s="11"/>
      <c r="K194" s="11"/>
      <c r="L194" s="11"/>
      <c r="M194" s="11"/>
      <c r="N194" s="169"/>
      <c r="O194" s="357"/>
      <c r="P194" s="169"/>
      <c r="Q194" s="163"/>
      <c r="R194" s="168"/>
      <c r="S194" s="206"/>
      <c r="T194" s="169"/>
      <c r="U194" s="169"/>
      <c r="V194" s="169"/>
      <c r="W194" s="163"/>
      <c r="X194" s="225"/>
      <c r="Y194" s="169"/>
      <c r="Z194" s="169"/>
      <c r="AA194" s="169"/>
      <c r="AB194" s="169"/>
      <c r="AC194" s="169"/>
      <c r="AD194" s="169"/>
      <c r="AE194" s="169"/>
      <c r="AF194" s="169"/>
      <c r="AG194" s="169"/>
      <c r="AH194" s="169"/>
      <c r="AI194" s="169"/>
      <c r="AJ194" s="169"/>
      <c r="AK194" s="169"/>
      <c r="AL194" s="169"/>
      <c r="AM194" s="169"/>
      <c r="AN194" s="169"/>
      <c r="AO194" s="169"/>
      <c r="AP194" s="169"/>
      <c r="AQ194" s="169"/>
      <c r="AR194" s="169"/>
      <c r="AS194" s="169"/>
      <c r="AT194" s="169"/>
      <c r="AU194" s="169"/>
      <c r="AV194" s="169"/>
      <c r="AW194" s="169"/>
      <c r="AX194" s="169"/>
    </row>
    <row r="195" spans="1:50">
      <c r="B195" s="421" t="s">
        <v>119</v>
      </c>
      <c r="C195" s="487" t="s">
        <v>636</v>
      </c>
      <c r="D195" s="1760" t="s">
        <v>416</v>
      </c>
      <c r="E195" s="163"/>
      <c r="F195" s="40"/>
      <c r="G195" s="163"/>
      <c r="H195" s="15"/>
      <c r="I195" s="163"/>
      <c r="J195" s="11"/>
      <c r="K195" s="11"/>
      <c r="L195" s="11"/>
      <c r="M195" s="11"/>
      <c r="N195" s="169"/>
      <c r="O195" s="357"/>
      <c r="P195" s="169"/>
      <c r="Q195" s="170"/>
      <c r="R195" s="171"/>
      <c r="S195" s="230"/>
      <c r="T195" s="169"/>
      <c r="U195" s="169"/>
      <c r="V195" s="169"/>
      <c r="W195" s="163"/>
      <c r="X195" s="225"/>
      <c r="Y195" s="169"/>
      <c r="Z195" s="169"/>
      <c r="AA195" s="169"/>
      <c r="AB195" s="169"/>
      <c r="AC195" s="169"/>
      <c r="AD195" s="169"/>
      <c r="AE195" s="169"/>
      <c r="AF195" s="169"/>
      <c r="AG195" s="169"/>
      <c r="AH195" s="169"/>
      <c r="AI195" s="169"/>
      <c r="AJ195" s="169"/>
      <c r="AK195" s="169"/>
      <c r="AL195" s="169"/>
      <c r="AM195" s="169"/>
      <c r="AN195" s="169"/>
      <c r="AO195" s="169"/>
      <c r="AP195" s="169"/>
      <c r="AQ195" s="169"/>
      <c r="AR195" s="169"/>
      <c r="AS195" s="169"/>
      <c r="AT195" s="169"/>
      <c r="AU195" s="169"/>
      <c r="AV195" s="169"/>
      <c r="AW195" s="169"/>
      <c r="AX195" s="169"/>
    </row>
    <row r="196" spans="1:50" ht="15" customHeight="1">
      <c r="B196" s="631"/>
      <c r="C196" s="668" t="s">
        <v>638</v>
      </c>
      <c r="D196" s="597"/>
      <c r="E196" s="170"/>
      <c r="F196" s="11"/>
      <c r="G196" s="11"/>
      <c r="H196" s="11"/>
      <c r="I196" s="163"/>
      <c r="J196" s="11"/>
      <c r="K196" s="11"/>
      <c r="L196" s="11"/>
      <c r="M196" s="11"/>
      <c r="N196" s="169"/>
      <c r="O196" s="357"/>
      <c r="P196" s="169"/>
      <c r="Q196" s="163"/>
      <c r="R196" s="162"/>
      <c r="S196" s="225"/>
      <c r="T196" s="169"/>
      <c r="U196" s="169"/>
      <c r="V196" s="169"/>
      <c r="W196" s="163"/>
      <c r="X196" s="225"/>
      <c r="Y196" s="186"/>
      <c r="Z196" s="169"/>
      <c r="AA196" s="169"/>
      <c r="AB196" s="169"/>
      <c r="AC196" s="169"/>
      <c r="AD196" s="169"/>
      <c r="AE196" s="169"/>
      <c r="AF196" s="169"/>
      <c r="AG196" s="169"/>
      <c r="AH196" s="169"/>
      <c r="AI196" s="169"/>
      <c r="AJ196" s="169"/>
      <c r="AK196" s="169"/>
      <c r="AL196" s="169"/>
      <c r="AM196" s="169"/>
      <c r="AN196" s="169"/>
      <c r="AO196" s="169"/>
      <c r="AP196" s="169"/>
      <c r="AQ196" s="169"/>
      <c r="AR196" s="169"/>
      <c r="AS196" s="169"/>
      <c r="AT196" s="169"/>
      <c r="AU196" s="169"/>
      <c r="AV196" s="169"/>
      <c r="AW196" s="169"/>
      <c r="AX196" s="169"/>
    </row>
    <row r="197" spans="1:50" ht="12.75" customHeight="1">
      <c r="B197" s="504" t="s">
        <v>189</v>
      </c>
      <c r="C197" s="409" t="s">
        <v>188</v>
      </c>
      <c r="D197" s="488">
        <v>200</v>
      </c>
      <c r="E197" s="170"/>
      <c r="G197" s="197"/>
      <c r="I197" s="163"/>
      <c r="J197" s="11"/>
      <c r="K197" s="11"/>
      <c r="L197" s="11"/>
      <c r="M197" s="11"/>
      <c r="N197" s="169"/>
      <c r="O197" s="357"/>
      <c r="P197" s="169"/>
      <c r="Q197" s="163"/>
      <c r="R197" s="180"/>
      <c r="S197" s="232"/>
      <c r="T197" s="169"/>
      <c r="U197" s="169"/>
      <c r="V197" s="169"/>
      <c r="W197" s="163"/>
      <c r="X197" s="162"/>
      <c r="Y197" s="186"/>
      <c r="Z197" s="169"/>
      <c r="AA197" s="169"/>
      <c r="AB197" s="169"/>
      <c r="AC197" s="169"/>
      <c r="AD197" s="169"/>
      <c r="AE197" s="169"/>
      <c r="AF197" s="169"/>
      <c r="AG197" s="169"/>
      <c r="AH197" s="169"/>
      <c r="AI197" s="169"/>
      <c r="AJ197" s="169"/>
      <c r="AK197" s="169"/>
      <c r="AL197" s="169"/>
      <c r="AM197" s="169"/>
      <c r="AN197" s="169"/>
      <c r="AO197" s="169"/>
      <c r="AP197" s="169"/>
      <c r="AQ197" s="169"/>
      <c r="AR197" s="169"/>
      <c r="AS197" s="169"/>
      <c r="AT197" s="169"/>
      <c r="AU197" s="169"/>
      <c r="AV197" s="169"/>
      <c r="AW197" s="169"/>
      <c r="AX197" s="169"/>
    </row>
    <row r="198" spans="1:50" ht="15" customHeight="1" thickBot="1">
      <c r="B198" s="514" t="s">
        <v>574</v>
      </c>
      <c r="C198" s="473" t="s">
        <v>235</v>
      </c>
      <c r="D198" s="495">
        <v>60</v>
      </c>
      <c r="E198" s="163"/>
      <c r="F198" s="2"/>
      <c r="G198" s="197"/>
      <c r="I198" s="163"/>
      <c r="J198" s="11"/>
      <c r="K198" s="11"/>
      <c r="L198" s="11"/>
      <c r="M198" s="11"/>
      <c r="N198" s="169"/>
      <c r="O198" s="357"/>
      <c r="P198" s="169"/>
      <c r="Q198" s="169"/>
      <c r="R198" s="169"/>
      <c r="S198" s="169"/>
      <c r="T198" s="169"/>
      <c r="U198" s="169"/>
      <c r="V198" s="169"/>
      <c r="W198" s="174"/>
      <c r="X198" s="177"/>
      <c r="Y198" s="186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69"/>
      <c r="AL198" s="169"/>
      <c r="AM198" s="169"/>
      <c r="AN198" s="169"/>
      <c r="AO198" s="169"/>
      <c r="AP198" s="169"/>
      <c r="AQ198" s="169"/>
      <c r="AR198" s="169"/>
      <c r="AS198" s="169"/>
      <c r="AT198" s="169"/>
      <c r="AU198" s="169"/>
      <c r="AV198" s="169"/>
      <c r="AW198" s="169"/>
      <c r="AX198" s="169"/>
    </row>
    <row r="199" spans="1:50" ht="15" customHeight="1" thickBot="1">
      <c r="B199" s="460" t="s">
        <v>13</v>
      </c>
      <c r="C199" s="409" t="s">
        <v>210</v>
      </c>
      <c r="D199" s="488">
        <v>100</v>
      </c>
      <c r="E199" s="163"/>
      <c r="F199" s="31" t="s">
        <v>2</v>
      </c>
      <c r="G199" s="789" t="s">
        <v>3</v>
      </c>
      <c r="H199" s="451" t="s">
        <v>4</v>
      </c>
      <c r="I199" s="163"/>
      <c r="J199" s="11"/>
      <c r="K199" s="11"/>
      <c r="L199" s="11"/>
      <c r="M199" s="11"/>
      <c r="N199" s="169"/>
      <c r="O199" s="169"/>
      <c r="P199" s="169"/>
      <c r="Q199" s="169"/>
      <c r="R199" s="169"/>
      <c r="S199" s="169"/>
      <c r="T199" s="169"/>
      <c r="U199" s="169"/>
      <c r="V199" s="169"/>
      <c r="W199" s="174"/>
      <c r="X199" s="177"/>
      <c r="Y199" s="186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69"/>
      <c r="AL199" s="169"/>
      <c r="AM199" s="169"/>
      <c r="AN199" s="169"/>
      <c r="AO199" s="169"/>
      <c r="AP199" s="169"/>
      <c r="AQ199" s="169"/>
      <c r="AR199" s="169"/>
      <c r="AS199" s="169"/>
      <c r="AT199" s="169"/>
      <c r="AU199" s="169"/>
      <c r="AV199" s="169"/>
      <c r="AW199" s="169"/>
      <c r="AX199" s="169"/>
    </row>
    <row r="200" spans="1:50" ht="16.5" customHeight="1" thickBot="1">
      <c r="B200" s="760"/>
      <c r="C200" s="273" t="s">
        <v>234</v>
      </c>
      <c r="D200" s="64"/>
      <c r="E200" s="11"/>
      <c r="F200" s="501" t="s">
        <v>5</v>
      </c>
      <c r="G200" s="198"/>
      <c r="H200" s="582" t="s">
        <v>80</v>
      </c>
      <c r="I200" s="167"/>
      <c r="J200" s="11"/>
      <c r="K200" s="11"/>
      <c r="L200" s="11"/>
      <c r="M200" s="11"/>
      <c r="N200" s="169"/>
      <c r="O200" s="169"/>
      <c r="P200" s="169"/>
      <c r="Q200" s="169"/>
      <c r="R200" s="169"/>
      <c r="S200" s="163"/>
      <c r="T200" s="163"/>
      <c r="U200" s="163"/>
      <c r="V200" s="163"/>
      <c r="W200" s="174"/>
      <c r="X200" s="177"/>
      <c r="Y200" s="186"/>
      <c r="Z200" s="169"/>
      <c r="AA200" s="169"/>
      <c r="AB200" s="169"/>
      <c r="AC200" s="169"/>
      <c r="AD200" s="169"/>
      <c r="AE200" s="169"/>
      <c r="AF200" s="169"/>
      <c r="AG200" s="169"/>
      <c r="AH200" s="169"/>
      <c r="AI200" s="169"/>
      <c r="AJ200" s="169"/>
      <c r="AK200" s="169"/>
      <c r="AL200" s="169"/>
      <c r="AM200" s="169"/>
      <c r="AN200" s="169"/>
      <c r="AO200" s="169"/>
      <c r="AP200" s="169"/>
      <c r="AQ200" s="169"/>
      <c r="AR200" s="169"/>
      <c r="AS200" s="169"/>
      <c r="AT200" s="169"/>
      <c r="AU200" s="169"/>
      <c r="AV200" s="169"/>
      <c r="AW200" s="169"/>
      <c r="AX200" s="169"/>
    </row>
    <row r="201" spans="1:50" ht="14.25" customHeight="1" thickBot="1">
      <c r="B201" s="1549" t="s">
        <v>301</v>
      </c>
      <c r="C201" s="406" t="s">
        <v>302</v>
      </c>
      <c r="D201" s="738">
        <v>250</v>
      </c>
      <c r="E201" s="169"/>
      <c r="F201" s="560" t="s">
        <v>321</v>
      </c>
      <c r="G201" s="793"/>
      <c r="H201" s="523"/>
      <c r="I201" s="174"/>
      <c r="J201" s="11"/>
      <c r="K201" s="11"/>
      <c r="L201" s="11"/>
      <c r="M201" s="11"/>
      <c r="N201" s="169"/>
      <c r="O201" s="169"/>
      <c r="P201" s="339"/>
      <c r="Q201" s="169"/>
      <c r="R201" s="355"/>
      <c r="S201" s="356"/>
      <c r="T201" s="169"/>
      <c r="U201" s="155"/>
      <c r="V201" s="169"/>
      <c r="W201" s="163"/>
      <c r="X201" s="313"/>
      <c r="Y201" s="186"/>
      <c r="Z201" s="169"/>
      <c r="AA201" s="169"/>
      <c r="AB201" s="169"/>
      <c r="AC201" s="169"/>
      <c r="AD201" s="169"/>
      <c r="AE201" s="169"/>
      <c r="AF201" s="169"/>
      <c r="AG201" s="169"/>
      <c r="AH201" s="169"/>
      <c r="AI201" s="169"/>
      <c r="AJ201" s="169"/>
      <c r="AK201" s="169"/>
      <c r="AL201" s="169"/>
      <c r="AM201" s="169"/>
      <c r="AN201" s="169"/>
      <c r="AO201" s="169"/>
      <c r="AP201" s="169"/>
      <c r="AQ201" s="169"/>
      <c r="AR201" s="169"/>
      <c r="AS201" s="169"/>
      <c r="AT201" s="169"/>
      <c r="AU201" s="169"/>
      <c r="AV201" s="169"/>
      <c r="AW201" s="169"/>
      <c r="AX201" s="169"/>
    </row>
    <row r="202" spans="1:50" ht="15" customHeight="1">
      <c r="B202" s="421" t="s">
        <v>409</v>
      </c>
      <c r="C202" s="487" t="s">
        <v>507</v>
      </c>
      <c r="D202" s="494" t="s">
        <v>648</v>
      </c>
      <c r="E202" s="39"/>
      <c r="F202" s="412"/>
      <c r="G202" s="750" t="s">
        <v>346</v>
      </c>
      <c r="H202" s="386"/>
      <c r="I202" s="163"/>
      <c r="J202" s="11"/>
      <c r="K202" s="11"/>
      <c r="L202" s="11"/>
      <c r="M202" s="11"/>
      <c r="N202" s="169"/>
      <c r="O202" s="169"/>
      <c r="P202" s="169"/>
      <c r="Q202" s="198"/>
      <c r="R202" s="169"/>
      <c r="S202" s="198"/>
      <c r="T202" s="169"/>
      <c r="U202" s="167"/>
      <c r="V202" s="169"/>
      <c r="W202" s="169"/>
      <c r="X202" s="336"/>
      <c r="Y202" s="611"/>
      <c r="Z202" s="336"/>
      <c r="AA202" s="611"/>
      <c r="AB202" s="169"/>
      <c r="AC202" s="167"/>
      <c r="AD202" s="331"/>
      <c r="AE202" s="169"/>
      <c r="AF202" s="169"/>
      <c r="AG202" s="169"/>
      <c r="AH202" s="169"/>
      <c r="AI202" s="169"/>
      <c r="AJ202" s="169"/>
      <c r="AK202" s="169"/>
      <c r="AL202" s="169"/>
      <c r="AM202" s="169"/>
      <c r="AN202" s="169"/>
      <c r="AO202" s="169"/>
      <c r="AP202" s="169"/>
      <c r="AQ202" s="169"/>
      <c r="AR202" s="169"/>
      <c r="AS202" s="169"/>
      <c r="AT202" s="169"/>
      <c r="AU202" s="169"/>
      <c r="AV202" s="169"/>
      <c r="AW202" s="169"/>
      <c r="AX202" s="169"/>
    </row>
    <row r="203" spans="1:50" ht="18" customHeight="1">
      <c r="A203" s="11"/>
      <c r="B203" s="421" t="s">
        <v>303</v>
      </c>
      <c r="C203" s="487" t="s">
        <v>190</v>
      </c>
      <c r="D203" s="494" t="s">
        <v>414</v>
      </c>
      <c r="E203" s="764"/>
      <c r="F203" s="749" t="s">
        <v>322</v>
      </c>
      <c r="G203" s="487" t="s">
        <v>323</v>
      </c>
      <c r="H203" s="494" t="s">
        <v>654</v>
      </c>
      <c r="I203" s="170"/>
      <c r="J203" s="11"/>
      <c r="K203" s="11"/>
      <c r="L203" s="11"/>
      <c r="M203" s="11"/>
      <c r="N203" s="169"/>
      <c r="O203" s="169"/>
      <c r="P203" s="169"/>
      <c r="Q203" s="198"/>
      <c r="R203" s="993"/>
      <c r="S203" s="198"/>
      <c r="T203" s="169"/>
      <c r="U203" s="167"/>
      <c r="V203" s="169"/>
      <c r="W203" s="364"/>
      <c r="X203" s="313"/>
      <c r="Y203" s="313"/>
      <c r="Z203" s="967"/>
      <c r="AA203" s="968"/>
      <c r="AB203" s="169"/>
      <c r="AC203" s="169"/>
      <c r="AD203" s="169"/>
      <c r="AE203" s="169"/>
      <c r="AF203" s="169"/>
      <c r="AG203" s="169"/>
      <c r="AH203" s="169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</row>
    <row r="204" spans="1:50" ht="16.5" customHeight="1">
      <c r="B204" s="527" t="s">
        <v>147</v>
      </c>
      <c r="C204" s="668" t="s">
        <v>304</v>
      </c>
      <c r="D204" s="845"/>
      <c r="E204" s="53"/>
      <c r="F204" s="504" t="s">
        <v>22</v>
      </c>
      <c r="G204" s="409" t="s">
        <v>237</v>
      </c>
      <c r="H204" s="488">
        <v>200</v>
      </c>
      <c r="I204" s="170"/>
      <c r="J204" s="11"/>
      <c r="K204" s="11"/>
      <c r="L204" s="11"/>
      <c r="M204" s="11"/>
      <c r="N204" s="169"/>
      <c r="O204" s="169"/>
      <c r="P204" s="170"/>
      <c r="Q204" s="198"/>
      <c r="R204" s="169"/>
      <c r="S204" s="198"/>
      <c r="T204" s="169"/>
      <c r="U204" s="167"/>
      <c r="V204" s="169"/>
      <c r="W204" s="163"/>
      <c r="X204" s="313"/>
      <c r="Y204" s="313"/>
      <c r="Z204" s="298"/>
      <c r="AA204" s="968"/>
      <c r="AB204" s="169"/>
      <c r="AC204" s="169"/>
      <c r="AD204" s="169"/>
      <c r="AE204" s="169"/>
      <c r="AF204" s="169"/>
      <c r="AG204" s="183"/>
      <c r="AH204" s="163"/>
      <c r="AI204" s="162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</row>
    <row r="205" spans="1:50" ht="13.5" customHeight="1">
      <c r="B205" s="424" t="s">
        <v>9</v>
      </c>
      <c r="C205" s="409" t="s">
        <v>229</v>
      </c>
      <c r="D205" s="488">
        <v>200</v>
      </c>
      <c r="E205" s="57"/>
      <c r="F205" s="710" t="s">
        <v>10</v>
      </c>
      <c r="G205" s="1412" t="s">
        <v>505</v>
      </c>
      <c r="H205" s="1889">
        <v>15</v>
      </c>
      <c r="I205" s="163"/>
      <c r="J205" s="11"/>
      <c r="K205" s="11"/>
      <c r="L205" s="11"/>
      <c r="M205" s="11"/>
      <c r="N205" s="169"/>
      <c r="O205" s="169"/>
      <c r="P205" s="363"/>
      <c r="Q205" s="198"/>
      <c r="R205" s="169"/>
      <c r="S205" s="198"/>
      <c r="T205" s="169"/>
      <c r="U205" s="163"/>
      <c r="V205" s="169"/>
      <c r="W205" s="167"/>
      <c r="X205" s="313"/>
      <c r="Y205" s="313"/>
      <c r="Z205" s="298"/>
      <c r="AA205" s="968"/>
      <c r="AB205" s="169"/>
      <c r="AC205" s="169"/>
      <c r="AD205" s="169"/>
      <c r="AE205" s="169"/>
      <c r="AF205" s="169"/>
      <c r="AG205" s="169"/>
      <c r="AH205" s="169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</row>
    <row r="206" spans="1:50" ht="15" customHeight="1">
      <c r="B206" s="424" t="s">
        <v>10</v>
      </c>
      <c r="C206" s="409" t="s">
        <v>11</v>
      </c>
      <c r="D206" s="488">
        <v>50</v>
      </c>
      <c r="E206" s="7"/>
      <c r="F206" s="424" t="s">
        <v>10</v>
      </c>
      <c r="G206" s="409" t="s">
        <v>11</v>
      </c>
      <c r="H206" s="488">
        <v>30</v>
      </c>
      <c r="I206" s="163"/>
      <c r="J206" s="11"/>
      <c r="K206" s="11"/>
      <c r="L206" s="11"/>
      <c r="M206" s="11"/>
      <c r="N206" s="169"/>
      <c r="O206" s="169"/>
      <c r="P206" s="170"/>
      <c r="Q206" s="198"/>
      <c r="R206" s="169"/>
      <c r="S206" s="198"/>
      <c r="T206" s="169"/>
      <c r="U206" s="163"/>
      <c r="V206" s="169"/>
      <c r="W206" s="167"/>
      <c r="X206" s="313"/>
      <c r="Y206" s="313"/>
      <c r="Z206" s="298"/>
      <c r="AA206" s="968"/>
      <c r="AB206" s="169"/>
      <c r="AC206" s="169"/>
      <c r="AD206" s="169"/>
      <c r="AE206" s="169"/>
      <c r="AF206" s="169"/>
      <c r="AG206" s="163"/>
      <c r="AH206" s="350"/>
      <c r="AI206" s="226"/>
      <c r="AJ206" s="169"/>
      <c r="AK206" s="169"/>
      <c r="AL206" s="169"/>
      <c r="AM206" s="169"/>
      <c r="AN206" s="169"/>
      <c r="AO206" s="169"/>
      <c r="AP206" s="169"/>
      <c r="AQ206" s="169"/>
      <c r="AR206" s="169"/>
      <c r="AS206" s="169"/>
      <c r="AT206" s="169"/>
      <c r="AU206" s="169"/>
      <c r="AV206" s="169"/>
      <c r="AW206" s="169"/>
      <c r="AX206" s="169"/>
    </row>
    <row r="207" spans="1:50" ht="15" customHeight="1" thickBot="1">
      <c r="B207" s="830" t="s">
        <v>10</v>
      </c>
      <c r="C207" s="323" t="s">
        <v>15</v>
      </c>
      <c r="D207" s="831">
        <v>40</v>
      </c>
      <c r="E207" s="109"/>
      <c r="F207" s="421" t="s">
        <v>10</v>
      </c>
      <c r="G207" s="487" t="s">
        <v>15</v>
      </c>
      <c r="H207" s="494">
        <v>30</v>
      </c>
      <c r="I207" s="169"/>
      <c r="J207" s="11"/>
      <c r="K207" s="11"/>
      <c r="L207" s="11"/>
      <c r="M207" s="11"/>
      <c r="N207" s="169"/>
      <c r="O207" s="169"/>
      <c r="P207" s="170"/>
      <c r="Q207" s="163"/>
      <c r="R207" s="221"/>
      <c r="S207" s="198"/>
      <c r="T207" s="169"/>
      <c r="U207" s="163"/>
      <c r="V207" s="169"/>
      <c r="W207" s="167"/>
      <c r="X207" s="313"/>
      <c r="Y207" s="313"/>
      <c r="Z207" s="298"/>
      <c r="AA207" s="968"/>
      <c r="AB207" s="169"/>
      <c r="AC207" s="169"/>
      <c r="AD207" s="169"/>
      <c r="AE207" s="168"/>
      <c r="AF207" s="169"/>
      <c r="AG207" s="169"/>
      <c r="AH207" s="169"/>
      <c r="AI207" s="226"/>
      <c r="AJ207" s="169"/>
      <c r="AK207" s="169"/>
      <c r="AL207" s="169"/>
      <c r="AM207" s="169"/>
      <c r="AN207" s="169"/>
      <c r="AO207" s="169"/>
      <c r="AP207" s="169"/>
      <c r="AQ207" s="169"/>
      <c r="AR207" s="169"/>
      <c r="AS207" s="169"/>
      <c r="AT207" s="169"/>
      <c r="AU207" s="169"/>
      <c r="AV207" s="169"/>
      <c r="AW207" s="169"/>
      <c r="AX207" s="169"/>
    </row>
    <row r="208" spans="1:50" ht="14.25" customHeight="1" thickBot="1">
      <c r="E208" s="764"/>
      <c r="F208" s="1648" t="s">
        <v>13</v>
      </c>
      <c r="G208" s="323" t="s">
        <v>565</v>
      </c>
      <c r="H208" s="407">
        <v>100</v>
      </c>
      <c r="I208" s="212"/>
      <c r="J208" s="11"/>
      <c r="K208" s="11"/>
      <c r="L208" s="11"/>
      <c r="M208" s="11"/>
      <c r="N208" s="169"/>
      <c r="O208" s="169"/>
      <c r="P208" s="170"/>
      <c r="Q208" s="198"/>
      <c r="R208" s="169"/>
      <c r="S208" s="198"/>
      <c r="T208" s="360"/>
      <c r="U208" s="163"/>
      <c r="V208" s="169"/>
      <c r="W208" s="167"/>
      <c r="X208" s="313"/>
      <c r="Y208" s="313"/>
      <c r="Z208" s="298"/>
      <c r="AA208" s="968"/>
      <c r="AB208" s="169"/>
      <c r="AC208" s="169"/>
      <c r="AD208" s="169"/>
      <c r="AE208" s="162"/>
      <c r="AF208" s="169"/>
      <c r="AG208" s="169"/>
      <c r="AH208" s="169"/>
      <c r="AI208" s="226"/>
      <c r="AJ208" s="169"/>
      <c r="AK208" s="169"/>
      <c r="AL208" s="169"/>
      <c r="AM208" s="169"/>
      <c r="AN208" s="169"/>
      <c r="AO208" s="169"/>
      <c r="AP208" s="169"/>
      <c r="AQ208" s="169"/>
      <c r="AR208" s="169"/>
      <c r="AS208" s="169"/>
      <c r="AT208" s="169"/>
      <c r="AU208" s="169"/>
      <c r="AV208" s="169"/>
      <c r="AW208" s="169"/>
      <c r="AX208" s="169"/>
    </row>
    <row r="209" spans="2:50" ht="15.75" customHeight="1" thickBot="1">
      <c r="B209" s="146"/>
      <c r="C209" s="197"/>
      <c r="D209" s="146"/>
      <c r="E209" s="57"/>
      <c r="F209" s="760"/>
      <c r="G209" s="750" t="s">
        <v>234</v>
      </c>
      <c r="H209" s="64"/>
      <c r="I209" s="169"/>
      <c r="J209" s="11"/>
      <c r="K209" s="11"/>
      <c r="L209" s="11"/>
      <c r="M209" s="11"/>
      <c r="N209" s="169"/>
      <c r="O209" s="169"/>
      <c r="P209" s="170"/>
      <c r="Q209" s="198"/>
      <c r="R209" s="169"/>
      <c r="S209" s="198"/>
      <c r="T209" s="221"/>
      <c r="U209" s="163"/>
      <c r="V209" s="169"/>
      <c r="W209" s="167"/>
      <c r="X209" s="313"/>
      <c r="Y209" s="313"/>
      <c r="Z209" s="298"/>
      <c r="AA209" s="968"/>
      <c r="AB209" s="169"/>
      <c r="AC209" s="169"/>
      <c r="AD209" s="169"/>
      <c r="AE209" s="168"/>
      <c r="AF209" s="169"/>
      <c r="AG209" s="169"/>
      <c r="AH209" s="169"/>
      <c r="AI209" s="226"/>
      <c r="AJ209" s="169"/>
      <c r="AK209" s="169"/>
      <c r="AL209" s="169"/>
      <c r="AM209" s="169"/>
      <c r="AN209" s="169"/>
      <c r="AO209" s="169"/>
      <c r="AP209" s="169"/>
      <c r="AQ209" s="169"/>
      <c r="AR209" s="169"/>
      <c r="AS209" s="169"/>
      <c r="AT209" s="169"/>
      <c r="AU209" s="169"/>
      <c r="AV209" s="169"/>
      <c r="AW209" s="169"/>
      <c r="AX209" s="169"/>
    </row>
    <row r="210" spans="2:50" ht="14.25" customHeight="1" thickBot="1">
      <c r="B210" s="1612" t="s">
        <v>452</v>
      </c>
      <c r="C210" s="176"/>
      <c r="D210" s="1020"/>
      <c r="E210" s="11"/>
      <c r="F210" s="422" t="s">
        <v>589</v>
      </c>
      <c r="G210" s="409" t="s">
        <v>590</v>
      </c>
      <c r="H210" s="822">
        <v>250</v>
      </c>
      <c r="I210" s="606"/>
      <c r="J210" s="11"/>
      <c r="K210" s="11"/>
      <c r="L210" s="11"/>
      <c r="M210" s="11"/>
      <c r="N210" s="169"/>
      <c r="O210" s="169"/>
      <c r="P210" s="170"/>
      <c r="Q210" s="350"/>
      <c r="R210" s="169"/>
      <c r="S210" s="198"/>
      <c r="T210" s="169"/>
      <c r="U210" s="163"/>
      <c r="V210" s="169"/>
      <c r="W210" s="163"/>
      <c r="X210" s="169"/>
      <c r="Y210" s="169"/>
      <c r="Z210" s="298"/>
      <c r="AA210" s="968"/>
      <c r="AB210" s="169"/>
      <c r="AC210" s="169"/>
      <c r="AD210" s="169"/>
      <c r="AE210" s="162"/>
      <c r="AF210" s="169"/>
      <c r="AG210" s="169"/>
      <c r="AH210" s="169"/>
      <c r="AI210" s="186"/>
      <c r="AJ210" s="169"/>
      <c r="AK210" s="169"/>
      <c r="AL210" s="169"/>
      <c r="AM210" s="169"/>
      <c r="AN210" s="169"/>
      <c r="AO210" s="169"/>
      <c r="AP210" s="169"/>
      <c r="AQ210" s="169"/>
      <c r="AR210" s="169"/>
      <c r="AS210" s="169"/>
      <c r="AT210" s="169"/>
      <c r="AU210" s="169"/>
      <c r="AV210" s="169"/>
      <c r="AW210" s="169"/>
      <c r="AX210" s="169"/>
    </row>
    <row r="211" spans="2:50" ht="15.75" customHeight="1">
      <c r="B211" s="412"/>
      <c r="C211" s="750" t="s">
        <v>346</v>
      </c>
      <c r="D211" s="386"/>
      <c r="E211" s="764"/>
      <c r="F211" s="527" t="s">
        <v>403</v>
      </c>
      <c r="G211" s="441" t="s">
        <v>591</v>
      </c>
      <c r="H211" s="495">
        <v>100</v>
      </c>
      <c r="I211" s="169"/>
      <c r="J211" s="11"/>
      <c r="K211" s="11"/>
      <c r="L211" s="11"/>
      <c r="M211" s="11"/>
      <c r="N211" s="169"/>
      <c r="O211" s="169"/>
      <c r="P211" s="170"/>
      <c r="Q211" s="198"/>
      <c r="R211" s="169"/>
      <c r="S211" s="198"/>
      <c r="T211" s="169"/>
      <c r="U211" s="163"/>
      <c r="V211" s="169"/>
      <c r="W211" s="163"/>
      <c r="X211" s="313"/>
      <c r="Y211" s="313"/>
      <c r="Z211" s="973"/>
      <c r="AA211" s="968"/>
      <c r="AB211" s="169"/>
      <c r="AC211" s="169"/>
      <c r="AD211" s="169"/>
      <c r="AE211" s="169"/>
      <c r="AF211" s="169"/>
      <c r="AG211" s="163"/>
      <c r="AH211" s="350"/>
      <c r="AI211" s="226"/>
      <c r="AJ211" s="169"/>
      <c r="AK211" s="169"/>
      <c r="AL211" s="169"/>
      <c r="AM211" s="169"/>
      <c r="AN211" s="169"/>
      <c r="AO211" s="169"/>
      <c r="AP211" s="169"/>
      <c r="AQ211" s="169"/>
      <c r="AR211" s="169"/>
      <c r="AS211" s="169"/>
      <c r="AT211" s="169"/>
      <c r="AU211" s="169"/>
      <c r="AV211" s="169"/>
      <c r="AW211" s="169"/>
      <c r="AX211" s="169"/>
    </row>
    <row r="212" spans="2:50" ht="12.75" customHeight="1">
      <c r="B212" s="598" t="s">
        <v>537</v>
      </c>
      <c r="C212" s="487" t="s">
        <v>312</v>
      </c>
      <c r="D212" s="494">
        <v>200</v>
      </c>
      <c r="E212" s="7"/>
      <c r="F212" s="421" t="s">
        <v>655</v>
      </c>
      <c r="G212" s="487" t="s">
        <v>190</v>
      </c>
      <c r="H212" s="494" t="s">
        <v>412</v>
      </c>
      <c r="I212" s="605"/>
      <c r="J212" s="11"/>
      <c r="K212" s="11"/>
      <c r="L212" s="11"/>
      <c r="M212" s="11"/>
      <c r="N212" s="169"/>
      <c r="O212" s="169"/>
      <c r="P212" s="163"/>
      <c r="Q212" s="347"/>
      <c r="R212" s="169"/>
      <c r="S212" s="198"/>
      <c r="T212" s="169"/>
      <c r="U212" s="163"/>
      <c r="V212" s="169"/>
      <c r="W212" s="163"/>
      <c r="X212" s="313"/>
      <c r="Y212" s="313"/>
      <c r="Z212" s="298"/>
      <c r="AA212" s="968"/>
      <c r="AB212" s="169"/>
      <c r="AC212" s="169"/>
      <c r="AD212" s="169"/>
      <c r="AE212" s="169"/>
      <c r="AF212" s="169"/>
      <c r="AG212" s="163"/>
      <c r="AH212" s="177"/>
      <c r="AI212" s="229"/>
      <c r="AJ212" s="169"/>
      <c r="AK212" s="169"/>
      <c r="AL212" s="169"/>
      <c r="AM212" s="169"/>
      <c r="AN212" s="169"/>
      <c r="AO212" s="169"/>
      <c r="AP212" s="169"/>
      <c r="AQ212" s="169"/>
      <c r="AR212" s="169"/>
      <c r="AS212" s="169"/>
      <c r="AT212" s="169"/>
      <c r="AU212" s="169"/>
      <c r="AV212" s="169"/>
      <c r="AW212" s="169"/>
      <c r="AX212" s="169"/>
    </row>
    <row r="213" spans="2:50" ht="15" customHeight="1">
      <c r="B213" s="280"/>
      <c r="C213" s="947" t="s">
        <v>313</v>
      </c>
      <c r="D213" s="690"/>
      <c r="E213" s="7"/>
      <c r="F213" s="527" t="s">
        <v>147</v>
      </c>
      <c r="G213" s="668" t="s">
        <v>714</v>
      </c>
      <c r="H213" s="845"/>
      <c r="I213" s="169"/>
      <c r="J213" s="11"/>
      <c r="K213" s="11"/>
      <c r="L213" s="11"/>
      <c r="M213" s="11"/>
      <c r="N213" s="169"/>
      <c r="O213" s="169"/>
      <c r="P213" s="361"/>
      <c r="Q213" s="198"/>
      <c r="R213" s="221"/>
      <c r="S213" s="198"/>
      <c r="T213" s="169"/>
      <c r="U213" s="201"/>
      <c r="V213" s="169"/>
      <c r="W213" s="163"/>
      <c r="X213" s="313"/>
      <c r="Y213" s="313"/>
      <c r="Z213" s="298"/>
      <c r="AA213" s="968"/>
      <c r="AB213" s="169"/>
      <c r="AC213" s="169"/>
      <c r="AD213" s="169"/>
      <c r="AE213" s="169"/>
      <c r="AF213" s="169"/>
      <c r="AG213" s="169"/>
      <c r="AH213" s="169"/>
      <c r="AI213" s="226"/>
      <c r="AJ213" s="169"/>
      <c r="AK213" s="169"/>
      <c r="AL213" s="169"/>
      <c r="AM213" s="169"/>
      <c r="AN213" s="169"/>
      <c r="AO213" s="169"/>
      <c r="AP213" s="169"/>
      <c r="AQ213" s="169"/>
      <c r="AR213" s="169"/>
      <c r="AS213" s="169"/>
      <c r="AT213" s="169"/>
      <c r="AU213" s="169"/>
      <c r="AV213" s="169"/>
      <c r="AW213" s="169"/>
      <c r="AX213" s="169"/>
    </row>
    <row r="214" spans="2:50" ht="15" customHeight="1">
      <c r="B214" s="631" t="s">
        <v>327</v>
      </c>
      <c r="C214" s="441" t="s">
        <v>326</v>
      </c>
      <c r="D214" s="833">
        <v>60</v>
      </c>
      <c r="E214" s="7"/>
      <c r="F214" s="424" t="s">
        <v>10</v>
      </c>
      <c r="G214" s="409" t="s">
        <v>229</v>
      </c>
      <c r="H214" s="488">
        <v>200</v>
      </c>
      <c r="I214" s="169"/>
      <c r="J214" s="11"/>
      <c r="K214" s="11"/>
      <c r="L214" s="11"/>
      <c r="M214" s="11"/>
      <c r="N214" s="169"/>
      <c r="O214" s="169"/>
      <c r="P214" s="163"/>
      <c r="Q214" s="198"/>
      <c r="R214" s="169"/>
      <c r="S214" s="198"/>
      <c r="T214" s="169"/>
      <c r="U214" s="169"/>
      <c r="V214" s="169"/>
      <c r="W214" s="167"/>
      <c r="X214" s="313"/>
      <c r="Y214" s="313"/>
      <c r="Z214" s="298"/>
      <c r="AA214" s="968"/>
      <c r="AB214" s="169"/>
      <c r="AC214" s="169"/>
      <c r="AD214" s="169"/>
      <c r="AE214" s="169"/>
      <c r="AF214" s="169"/>
      <c r="AG214" s="167"/>
      <c r="AH214" s="168"/>
      <c r="AI214" s="206"/>
      <c r="AJ214" s="169"/>
      <c r="AK214" s="169"/>
      <c r="AL214" s="169"/>
      <c r="AM214" s="169"/>
      <c r="AN214" s="169"/>
      <c r="AO214" s="169"/>
      <c r="AP214" s="169"/>
      <c r="AQ214" s="169"/>
      <c r="AR214" s="169"/>
      <c r="AS214" s="169"/>
      <c r="AT214" s="169"/>
      <c r="AU214" s="169"/>
      <c r="AV214" s="169"/>
      <c r="AW214" s="169"/>
      <c r="AX214" s="169"/>
    </row>
    <row r="215" spans="2:50" ht="14.25" customHeight="1">
      <c r="B215" s="527" t="s">
        <v>19</v>
      </c>
      <c r="C215" s="409" t="s">
        <v>118</v>
      </c>
      <c r="D215" s="669">
        <v>200</v>
      </c>
      <c r="E215" s="7"/>
      <c r="F215" s="424" t="s">
        <v>10</v>
      </c>
      <c r="G215" s="409" t="s">
        <v>11</v>
      </c>
      <c r="H215" s="488">
        <v>60</v>
      </c>
      <c r="I215" s="169"/>
      <c r="J215" s="11"/>
      <c r="K215" s="11"/>
      <c r="L215" s="11"/>
      <c r="M215" s="11"/>
      <c r="N215" s="169"/>
      <c r="O215" s="169"/>
      <c r="P215" s="163"/>
      <c r="Q215" s="198"/>
      <c r="R215" s="169"/>
      <c r="S215" s="198"/>
      <c r="T215" s="169"/>
      <c r="U215" s="232"/>
      <c r="V215" s="232"/>
      <c r="W215" s="170"/>
      <c r="X215" s="313"/>
      <c r="Y215" s="169"/>
      <c r="Z215" s="298"/>
      <c r="AA215" s="968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69"/>
      <c r="AL215" s="169"/>
      <c r="AM215" s="169"/>
      <c r="AN215" s="169"/>
      <c r="AO215" s="169"/>
      <c r="AP215" s="169"/>
      <c r="AQ215" s="169"/>
      <c r="AR215" s="169"/>
      <c r="AS215" s="169"/>
      <c r="AT215" s="169"/>
      <c r="AU215" s="169"/>
      <c r="AV215" s="169"/>
      <c r="AW215" s="169"/>
      <c r="AX215" s="169"/>
    </row>
    <row r="216" spans="2:50" ht="15.75" customHeight="1" thickBot="1">
      <c r="B216" s="424" t="s">
        <v>10</v>
      </c>
      <c r="C216" s="409" t="s">
        <v>11</v>
      </c>
      <c r="D216" s="488">
        <v>60</v>
      </c>
      <c r="E216" s="105"/>
      <c r="F216" s="1648" t="s">
        <v>13</v>
      </c>
      <c r="G216" s="323" t="s">
        <v>15</v>
      </c>
      <c r="H216" s="831">
        <v>30</v>
      </c>
      <c r="I216" s="169"/>
      <c r="J216" s="11"/>
      <c r="K216" s="11"/>
      <c r="L216" s="11"/>
      <c r="M216" s="11"/>
      <c r="N216" s="169"/>
      <c r="O216" s="169"/>
      <c r="P216" s="167"/>
      <c r="Q216" s="198"/>
      <c r="R216" s="994"/>
      <c r="S216" s="198"/>
      <c r="T216" s="169"/>
      <c r="U216" s="206"/>
      <c r="V216" s="206"/>
      <c r="W216" s="163"/>
      <c r="X216" s="313"/>
      <c r="Y216" s="313"/>
      <c r="Z216" s="298"/>
      <c r="AA216" s="968"/>
      <c r="AB216" s="169"/>
      <c r="AC216" s="169"/>
      <c r="AD216" s="169"/>
      <c r="AE216" s="169"/>
      <c r="AF216" s="169"/>
      <c r="AG216" s="163"/>
      <c r="AH216" s="350"/>
      <c r="AI216" s="226"/>
      <c r="AJ216" s="169"/>
      <c r="AK216" s="169"/>
      <c r="AL216" s="169"/>
      <c r="AM216" s="169"/>
      <c r="AN216" s="169"/>
      <c r="AO216" s="169"/>
      <c r="AP216" s="169"/>
      <c r="AQ216" s="169"/>
      <c r="AR216" s="169"/>
      <c r="AS216" s="169"/>
      <c r="AT216" s="169"/>
      <c r="AU216" s="169"/>
      <c r="AV216" s="169"/>
      <c r="AW216" s="169"/>
      <c r="AX216" s="169"/>
    </row>
    <row r="217" spans="2:50" ht="12" customHeight="1" thickBot="1">
      <c r="B217" s="424" t="s">
        <v>10</v>
      </c>
      <c r="C217" s="409" t="s">
        <v>15</v>
      </c>
      <c r="D217" s="488">
        <v>30</v>
      </c>
      <c r="E217" s="105"/>
      <c r="F217" s="184"/>
      <c r="G217" s="163"/>
      <c r="H217" s="155"/>
      <c r="I217" s="169"/>
      <c r="J217" s="11"/>
      <c r="K217" s="11"/>
      <c r="L217" s="11"/>
      <c r="M217" s="11"/>
      <c r="N217" s="169"/>
      <c r="O217" s="169"/>
      <c r="P217" s="163"/>
      <c r="Q217" s="169"/>
      <c r="R217" s="169"/>
      <c r="S217" s="198"/>
      <c r="T217" s="167"/>
      <c r="U217" s="232"/>
      <c r="V217" s="232"/>
      <c r="W217" s="167"/>
      <c r="X217" s="313"/>
      <c r="Y217" s="995"/>
      <c r="Z217" s="298"/>
      <c r="AA217" s="968"/>
      <c r="AB217" s="169"/>
      <c r="AC217" s="169"/>
      <c r="AD217" s="169"/>
      <c r="AE217" s="169"/>
      <c r="AF217" s="169"/>
      <c r="AG217" s="163"/>
      <c r="AH217" s="350"/>
      <c r="AI217" s="226"/>
      <c r="AJ217" s="169"/>
      <c r="AK217" s="169"/>
      <c r="AL217" s="169"/>
      <c r="AM217" s="169"/>
      <c r="AN217" s="169"/>
      <c r="AO217" s="169"/>
      <c r="AP217" s="169"/>
      <c r="AQ217" s="169"/>
      <c r="AR217" s="169"/>
      <c r="AS217" s="169"/>
      <c r="AT217" s="169"/>
      <c r="AU217" s="169"/>
      <c r="AV217" s="169"/>
      <c r="AW217" s="169"/>
      <c r="AX217" s="169"/>
    </row>
    <row r="218" spans="2:50" ht="12.75" customHeight="1">
      <c r="B218" s="760"/>
      <c r="C218" s="750" t="s">
        <v>234</v>
      </c>
      <c r="D218" s="64"/>
      <c r="E218" s="105"/>
      <c r="F218" s="11"/>
      <c r="G218" s="179"/>
      <c r="H218" s="11"/>
      <c r="I218" s="169"/>
      <c r="J218" s="11"/>
      <c r="K218" s="11"/>
      <c r="L218" s="11"/>
      <c r="M218" s="11"/>
      <c r="N218" s="169"/>
      <c r="O218" s="169"/>
      <c r="P218" s="360"/>
      <c r="Q218" s="169"/>
      <c r="R218" s="169"/>
      <c r="S218" s="163"/>
      <c r="T218" s="163"/>
      <c r="U218" s="232"/>
      <c r="V218" s="232"/>
      <c r="W218" s="167"/>
      <c r="X218" s="313"/>
      <c r="Y218" s="972"/>
      <c r="Z218" s="298"/>
      <c r="AA218" s="968"/>
      <c r="AB218" s="169"/>
      <c r="AC218" s="169"/>
      <c r="AD218" s="169"/>
      <c r="AE218" s="169"/>
      <c r="AF218" s="169"/>
      <c r="AG218" s="163"/>
      <c r="AH218" s="169"/>
      <c r="AI218" s="169"/>
      <c r="AJ218" s="169"/>
      <c r="AK218" s="169"/>
      <c r="AL218" s="169"/>
      <c r="AM218" s="169"/>
      <c r="AN218" s="169"/>
      <c r="AO218" s="169"/>
      <c r="AP218" s="169"/>
      <c r="AQ218" s="169"/>
      <c r="AR218" s="169"/>
      <c r="AS218" s="169"/>
      <c r="AT218" s="169"/>
      <c r="AU218" s="169"/>
      <c r="AV218" s="169"/>
      <c r="AW218" s="169"/>
      <c r="AX218" s="169"/>
    </row>
    <row r="219" spans="2:50" ht="14.25" customHeight="1">
      <c r="B219" s="424" t="s">
        <v>195</v>
      </c>
      <c r="C219" s="409" t="s">
        <v>310</v>
      </c>
      <c r="D219" s="488" t="s">
        <v>194</v>
      </c>
      <c r="E219" s="11"/>
      <c r="I219" s="169"/>
      <c r="J219" s="11"/>
      <c r="K219" s="11"/>
      <c r="L219" s="11"/>
      <c r="M219" s="11"/>
      <c r="N219" s="169"/>
      <c r="O219" s="169"/>
      <c r="P219" s="169"/>
      <c r="Q219" s="169"/>
      <c r="R219" s="169"/>
      <c r="S219" s="163"/>
      <c r="T219" s="169"/>
      <c r="U219" s="338"/>
      <c r="V219" s="338"/>
      <c r="W219" s="167"/>
      <c r="X219" s="313"/>
      <c r="Y219" s="972"/>
      <c r="Z219" s="298"/>
      <c r="AA219" s="968"/>
      <c r="AB219" s="169"/>
      <c r="AC219" s="169"/>
      <c r="AD219" s="169"/>
      <c r="AE219" s="169"/>
      <c r="AF219" s="169"/>
      <c r="AG219" s="170"/>
      <c r="AH219" s="173"/>
      <c r="AI219" s="169"/>
      <c r="AJ219" s="169"/>
      <c r="AK219" s="169"/>
      <c r="AL219" s="169"/>
      <c r="AM219" s="169"/>
      <c r="AN219" s="169"/>
      <c r="AO219" s="169"/>
      <c r="AP219" s="169"/>
      <c r="AQ219" s="169"/>
      <c r="AR219" s="169"/>
      <c r="AS219" s="169"/>
      <c r="AT219" s="169"/>
      <c r="AU219" s="169"/>
      <c r="AV219" s="169"/>
      <c r="AW219" s="169"/>
      <c r="AX219" s="169"/>
    </row>
    <row r="220" spans="2:50" ht="15.6">
      <c r="B220" s="424" t="s">
        <v>581</v>
      </c>
      <c r="C220" s="409" t="s">
        <v>390</v>
      </c>
      <c r="D220" s="488" t="s">
        <v>637</v>
      </c>
      <c r="E220" s="764"/>
      <c r="I220" s="169"/>
      <c r="J220" s="11"/>
      <c r="K220" s="11"/>
      <c r="L220" s="11"/>
      <c r="M220" s="11"/>
      <c r="N220" s="169"/>
      <c r="O220" s="169"/>
      <c r="P220" s="162"/>
      <c r="Q220" s="232"/>
      <c r="R220" s="169"/>
      <c r="S220" s="169"/>
      <c r="T220" s="169"/>
      <c r="U220" s="230"/>
      <c r="V220" s="230"/>
      <c r="W220" s="167"/>
      <c r="X220" s="313"/>
      <c r="Y220" s="972"/>
      <c r="Z220" s="298"/>
      <c r="AA220" s="968"/>
      <c r="AB220" s="169"/>
      <c r="AC220" s="169"/>
      <c r="AD220" s="169"/>
      <c r="AE220" s="169"/>
      <c r="AF220" s="169"/>
      <c r="AG220" s="170"/>
      <c r="AH220" s="171"/>
      <c r="AI220" s="229"/>
      <c r="AJ220" s="169"/>
      <c r="AK220" s="169"/>
      <c r="AL220" s="169"/>
      <c r="AM220" s="169"/>
      <c r="AN220" s="169"/>
      <c r="AO220" s="169"/>
      <c r="AP220" s="169"/>
      <c r="AQ220" s="169"/>
      <c r="AR220" s="169"/>
      <c r="AS220" s="169"/>
      <c r="AT220" s="169"/>
      <c r="AU220" s="169"/>
      <c r="AV220" s="169"/>
      <c r="AW220" s="169"/>
      <c r="AX220" s="169"/>
    </row>
    <row r="221" spans="2:50" ht="15.6">
      <c r="B221" s="527" t="s">
        <v>17</v>
      </c>
      <c r="C221" s="668" t="s">
        <v>499</v>
      </c>
      <c r="D221" s="845">
        <v>200</v>
      </c>
      <c r="E221" s="7"/>
      <c r="I221" s="169"/>
      <c r="J221" s="11"/>
      <c r="K221" s="179"/>
      <c r="L221" s="11"/>
      <c r="M221" s="169"/>
      <c r="N221" s="169"/>
      <c r="O221" s="169"/>
      <c r="P221" s="169"/>
      <c r="Q221" s="169"/>
      <c r="R221" s="169"/>
      <c r="S221" s="169"/>
      <c r="T221" s="169"/>
      <c r="U221" s="232"/>
      <c r="V221" s="232"/>
      <c r="W221" s="167"/>
      <c r="X221" s="313"/>
      <c r="Y221" s="972"/>
      <c r="Z221" s="298"/>
      <c r="AA221" s="968"/>
      <c r="AB221" s="169"/>
      <c r="AC221" s="169"/>
      <c r="AD221" s="169"/>
      <c r="AE221" s="169"/>
      <c r="AF221" s="169"/>
      <c r="AG221" s="163"/>
      <c r="AH221" s="177"/>
      <c r="AI221" s="229"/>
      <c r="AJ221" s="169"/>
      <c r="AK221" s="169"/>
      <c r="AL221" s="169"/>
      <c r="AM221" s="169"/>
      <c r="AN221" s="169"/>
      <c r="AO221" s="169"/>
      <c r="AP221" s="169"/>
      <c r="AQ221" s="169"/>
      <c r="AR221" s="169"/>
      <c r="AS221" s="169"/>
      <c r="AT221" s="169"/>
      <c r="AU221" s="169"/>
      <c r="AV221" s="169"/>
      <c r="AW221" s="169"/>
      <c r="AX221" s="169"/>
    </row>
    <row r="222" spans="2:50" ht="15" customHeight="1">
      <c r="B222" s="460" t="s">
        <v>13</v>
      </c>
      <c r="C222" s="409" t="s">
        <v>560</v>
      </c>
      <c r="D222" s="488">
        <v>100</v>
      </c>
      <c r="E222" s="105"/>
      <c r="I222" s="169"/>
      <c r="J222" s="11"/>
      <c r="K222" s="179"/>
      <c r="L222" s="11"/>
      <c r="M222" s="169"/>
      <c r="N222" s="169"/>
      <c r="O222" s="169"/>
      <c r="P222" s="169"/>
      <c r="Q222" s="169"/>
      <c r="R222" s="169"/>
      <c r="S222" s="169"/>
      <c r="T222" s="169"/>
      <c r="U222" s="232"/>
      <c r="V222" s="232"/>
      <c r="W222" s="169"/>
      <c r="X222" s="169"/>
      <c r="Y222" s="169"/>
      <c r="Z222" s="169"/>
      <c r="AA222" s="169"/>
      <c r="AB222" s="169"/>
      <c r="AC222" s="169"/>
      <c r="AD222" s="180"/>
      <c r="AE222" s="174"/>
      <c r="AF222" s="169"/>
      <c r="AG222" s="163"/>
      <c r="AH222" s="169"/>
      <c r="AI222" s="169"/>
      <c r="AJ222" s="169"/>
      <c r="AK222" s="169"/>
      <c r="AL222" s="169"/>
      <c r="AM222" s="169"/>
      <c r="AN222" s="169"/>
      <c r="AO222" s="169"/>
      <c r="AP222" s="169"/>
      <c r="AQ222" s="169"/>
      <c r="AR222" s="169"/>
      <c r="AS222" s="169"/>
      <c r="AT222" s="169"/>
      <c r="AU222" s="169"/>
      <c r="AV222" s="169"/>
      <c r="AW222" s="169"/>
      <c r="AX222" s="169"/>
    </row>
    <row r="223" spans="2:50" ht="13.5" customHeight="1">
      <c r="B223" s="424" t="s">
        <v>10</v>
      </c>
      <c r="C223" s="409" t="s">
        <v>11</v>
      </c>
      <c r="D223" s="488">
        <v>60</v>
      </c>
      <c r="E223" s="7"/>
      <c r="I223" s="169"/>
      <c r="J223" s="11"/>
      <c r="K223" s="179"/>
      <c r="L223" s="11"/>
      <c r="M223" s="169"/>
      <c r="N223" s="169"/>
      <c r="O223" s="169"/>
      <c r="P223" s="169"/>
      <c r="Q223" s="169"/>
      <c r="R223" s="169"/>
      <c r="S223" s="169"/>
      <c r="T223" s="169"/>
      <c r="U223" s="232"/>
      <c r="V223" s="232"/>
      <c r="W223" s="169"/>
      <c r="X223" s="169"/>
      <c r="Y223" s="169"/>
      <c r="Z223" s="169"/>
      <c r="AA223" s="169"/>
      <c r="AB223" s="169"/>
      <c r="AC223" s="169"/>
      <c r="AD223" s="169"/>
      <c r="AE223" s="169"/>
      <c r="AF223" s="169"/>
      <c r="AG223" s="169"/>
      <c r="AH223" s="169"/>
      <c r="AI223" s="169"/>
      <c r="AJ223" s="169"/>
      <c r="AK223" s="169"/>
      <c r="AL223" s="169"/>
      <c r="AM223" s="169"/>
      <c r="AN223" s="169"/>
      <c r="AO223" s="169"/>
      <c r="AP223" s="169"/>
      <c r="AQ223" s="169"/>
      <c r="AR223" s="169"/>
      <c r="AS223" s="169"/>
      <c r="AT223" s="169"/>
      <c r="AU223" s="169"/>
      <c r="AV223" s="169"/>
      <c r="AW223" s="169"/>
      <c r="AX223" s="169"/>
    </row>
    <row r="224" spans="2:50" ht="13.5" customHeight="1" thickBot="1">
      <c r="B224" s="830" t="s">
        <v>10</v>
      </c>
      <c r="C224" s="323" t="s">
        <v>15</v>
      </c>
      <c r="D224" s="831">
        <v>30</v>
      </c>
      <c r="E224" s="57"/>
      <c r="F224" s="11"/>
      <c r="G224" s="179"/>
      <c r="H224" s="11"/>
      <c r="I224" s="169"/>
      <c r="J224" s="11"/>
      <c r="K224" s="179"/>
      <c r="L224" s="11"/>
      <c r="M224" s="169"/>
      <c r="N224" s="169"/>
      <c r="O224" s="169"/>
      <c r="P224" s="169"/>
      <c r="Q224" s="169"/>
      <c r="R224" s="169"/>
      <c r="S224" s="169"/>
      <c r="T224" s="169"/>
      <c r="U224" s="232"/>
      <c r="V224" s="232"/>
      <c r="W224" s="169"/>
      <c r="X224" s="169"/>
      <c r="Y224" s="169"/>
      <c r="Z224" s="169"/>
      <c r="AA224" s="169"/>
      <c r="AB224" s="169"/>
      <c r="AC224" s="169"/>
      <c r="AD224" s="169"/>
      <c r="AE224" s="169"/>
      <c r="AF224" s="169"/>
      <c r="AG224" s="169"/>
      <c r="AH224" s="169"/>
      <c r="AI224" s="169"/>
      <c r="AJ224" s="169"/>
      <c r="AK224" s="169"/>
      <c r="AL224" s="169"/>
      <c r="AM224" s="169"/>
      <c r="AN224" s="169"/>
      <c r="AO224" s="169"/>
      <c r="AP224" s="169"/>
      <c r="AQ224" s="169"/>
      <c r="AR224" s="169"/>
      <c r="AS224" s="169"/>
      <c r="AT224" s="169"/>
      <c r="AU224" s="169"/>
      <c r="AV224" s="169"/>
      <c r="AW224" s="169"/>
      <c r="AX224" s="169"/>
    </row>
    <row r="225" spans="5:50" ht="14.25" customHeight="1">
      <c r="E225" s="57"/>
      <c r="F225" s="11"/>
      <c r="G225" s="179"/>
      <c r="H225" s="11"/>
      <c r="I225" s="228"/>
      <c r="J225" s="11"/>
      <c r="K225" s="179"/>
      <c r="L225" s="11"/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  <c r="Y225" s="169"/>
      <c r="Z225" s="169"/>
      <c r="AA225" s="169"/>
      <c r="AB225" s="169"/>
      <c r="AC225" s="169"/>
      <c r="AD225" s="169"/>
      <c r="AE225" s="169"/>
      <c r="AF225" s="169"/>
      <c r="AG225" s="169"/>
      <c r="AH225" s="169"/>
      <c r="AI225" s="169"/>
      <c r="AJ225" s="169"/>
      <c r="AK225" s="169"/>
      <c r="AL225" s="169"/>
      <c r="AM225" s="169"/>
      <c r="AN225" s="169"/>
      <c r="AO225" s="169"/>
      <c r="AP225" s="169"/>
      <c r="AQ225" s="169"/>
      <c r="AR225" s="169"/>
      <c r="AS225" s="169"/>
      <c r="AT225" s="169"/>
      <c r="AU225" s="169"/>
      <c r="AV225" s="169"/>
      <c r="AW225" s="169"/>
      <c r="AX225" s="169"/>
    </row>
    <row r="226" spans="5:50" ht="12.75" customHeight="1">
      <c r="E226" s="11"/>
      <c r="G226" s="197"/>
      <c r="I226" s="266"/>
      <c r="J226" s="11"/>
      <c r="K226" s="179"/>
      <c r="L226" s="11"/>
      <c r="M226" s="169"/>
      <c r="N226" s="169"/>
      <c r="O226" s="169"/>
      <c r="P226" s="169"/>
      <c r="Q226" s="169"/>
      <c r="R226" s="169"/>
      <c r="S226" s="169"/>
      <c r="T226" s="169"/>
      <c r="U226" s="169"/>
      <c r="V226" s="169"/>
      <c r="W226" s="169"/>
      <c r="X226" s="169"/>
      <c r="Y226" s="169"/>
      <c r="Z226" s="169"/>
      <c r="AA226" s="169"/>
      <c r="AB226" s="169"/>
      <c r="AC226" s="169"/>
      <c r="AD226" s="169"/>
      <c r="AE226" s="169"/>
      <c r="AF226" s="169"/>
      <c r="AG226" s="169"/>
      <c r="AH226" s="169"/>
      <c r="AI226" s="169"/>
      <c r="AJ226" s="169"/>
      <c r="AK226" s="169"/>
      <c r="AL226" s="169"/>
      <c r="AM226" s="169"/>
      <c r="AN226" s="169"/>
      <c r="AO226" s="169"/>
      <c r="AP226" s="169"/>
      <c r="AQ226" s="169"/>
      <c r="AR226" s="169"/>
      <c r="AS226" s="169"/>
      <c r="AT226" s="169"/>
      <c r="AU226" s="169"/>
      <c r="AV226" s="169"/>
      <c r="AW226" s="169"/>
      <c r="AX226" s="169"/>
    </row>
    <row r="227" spans="5:50" ht="19.5" customHeight="1">
      <c r="E227" s="169"/>
      <c r="G227" s="197"/>
      <c r="I227" s="163"/>
      <c r="J227" s="11"/>
      <c r="K227" s="179"/>
      <c r="L227" s="11"/>
      <c r="M227" s="169"/>
      <c r="N227" s="169"/>
      <c r="O227" s="169"/>
      <c r="P227" s="169"/>
      <c r="Q227" s="169"/>
      <c r="R227" s="169"/>
      <c r="S227" s="169"/>
      <c r="T227" s="169"/>
      <c r="U227" s="169"/>
      <c r="V227" s="169"/>
      <c r="W227" s="212"/>
      <c r="X227" s="169"/>
      <c r="Y227" s="169"/>
      <c r="Z227" s="169"/>
      <c r="AA227" s="169"/>
      <c r="AB227" s="169"/>
      <c r="AC227" s="169"/>
      <c r="AD227" s="169"/>
      <c r="AE227" s="169"/>
      <c r="AF227" s="169"/>
      <c r="AG227" s="169"/>
      <c r="AH227" s="169"/>
      <c r="AI227" s="169"/>
      <c r="AJ227" s="169"/>
      <c r="AK227" s="169"/>
      <c r="AL227" s="169"/>
      <c r="AM227" s="169"/>
      <c r="AN227" s="169"/>
      <c r="AO227" s="169"/>
      <c r="AP227" s="169"/>
      <c r="AQ227" s="169"/>
      <c r="AR227" s="169"/>
      <c r="AS227" s="169"/>
      <c r="AT227" s="169"/>
      <c r="AU227" s="169"/>
      <c r="AV227" s="169"/>
      <c r="AW227" s="169"/>
      <c r="AX227" s="169"/>
    </row>
    <row r="228" spans="5:50" ht="17.25" customHeight="1">
      <c r="E228" s="11"/>
      <c r="G228" s="197"/>
      <c r="I228" s="163"/>
      <c r="J228" s="11"/>
      <c r="K228" s="179"/>
      <c r="L228" s="11"/>
      <c r="M228" s="169"/>
      <c r="N228" s="169"/>
      <c r="O228" s="169"/>
      <c r="P228" s="169"/>
      <c r="Q228" s="169"/>
      <c r="R228" s="169"/>
      <c r="S228" s="169"/>
      <c r="T228" s="169"/>
      <c r="U228" s="169"/>
      <c r="V228" s="169"/>
      <c r="W228" s="966"/>
      <c r="X228" s="169"/>
      <c r="Y228" s="169"/>
      <c r="Z228" s="169"/>
      <c r="AA228" s="169"/>
      <c r="AB228" s="169"/>
      <c r="AC228" s="169"/>
      <c r="AD228" s="169"/>
      <c r="AE228" s="169"/>
      <c r="AF228" s="169"/>
      <c r="AG228" s="169"/>
      <c r="AH228" s="169"/>
      <c r="AI228" s="169"/>
      <c r="AJ228" s="169"/>
      <c r="AK228" s="169"/>
      <c r="AL228" s="169"/>
      <c r="AM228" s="169"/>
      <c r="AN228" s="169"/>
      <c r="AO228" s="169"/>
      <c r="AP228" s="169"/>
      <c r="AQ228" s="169"/>
      <c r="AR228" s="169"/>
      <c r="AS228" s="169"/>
      <c r="AT228" s="169"/>
      <c r="AU228" s="169"/>
      <c r="AV228" s="169"/>
      <c r="AW228" s="169"/>
      <c r="AX228" s="169"/>
    </row>
    <row r="229" spans="5:50" ht="18" customHeight="1">
      <c r="E229" s="1004"/>
      <c r="G229" s="197"/>
      <c r="I229" s="163"/>
      <c r="J229" s="11"/>
      <c r="K229" s="179"/>
      <c r="L229" s="11"/>
      <c r="M229" s="337"/>
      <c r="N229" s="169"/>
      <c r="O229" s="169"/>
      <c r="P229" s="169"/>
      <c r="Q229" s="169"/>
      <c r="R229" s="169"/>
      <c r="S229" s="169"/>
      <c r="T229" s="169"/>
      <c r="U229" s="169"/>
      <c r="V229" s="169"/>
      <c r="W229" s="966"/>
      <c r="X229" s="169"/>
      <c r="Y229" s="169"/>
      <c r="Z229" s="169"/>
      <c r="AA229" s="169"/>
      <c r="AB229" s="169"/>
      <c r="AC229" s="169"/>
      <c r="AD229" s="169"/>
      <c r="AE229" s="169"/>
      <c r="AF229" s="169"/>
      <c r="AG229" s="169"/>
      <c r="AH229" s="169"/>
      <c r="AI229" s="169"/>
      <c r="AJ229" s="169"/>
      <c r="AK229" s="169"/>
      <c r="AL229" s="169"/>
      <c r="AM229" s="169"/>
      <c r="AN229" s="169"/>
      <c r="AO229" s="169"/>
      <c r="AP229" s="169"/>
      <c r="AQ229" s="169"/>
      <c r="AR229" s="169"/>
      <c r="AS229" s="169"/>
      <c r="AT229" s="169"/>
      <c r="AU229" s="169"/>
      <c r="AV229" s="169"/>
      <c r="AW229" s="169"/>
      <c r="AX229" s="169"/>
    </row>
    <row r="230" spans="5:50" ht="13.5" customHeight="1">
      <c r="E230" s="11"/>
      <c r="G230" s="197"/>
      <c r="I230" s="235"/>
      <c r="J230" s="38"/>
      <c r="K230" s="163"/>
      <c r="L230" s="15"/>
      <c r="M230" s="206"/>
      <c r="N230" s="169"/>
      <c r="O230" s="169"/>
      <c r="P230" s="339"/>
      <c r="Q230" s="169"/>
      <c r="R230" s="355"/>
      <c r="S230" s="356"/>
      <c r="T230" s="169"/>
      <c r="U230" s="155"/>
      <c r="V230" s="169"/>
      <c r="W230" s="966"/>
      <c r="X230" s="169"/>
      <c r="Y230" s="169"/>
      <c r="Z230" s="169"/>
      <c r="AA230" s="169"/>
      <c r="AB230" s="169"/>
      <c r="AC230" s="169"/>
      <c r="AD230" s="169"/>
      <c r="AE230" s="169"/>
      <c r="AF230" s="169"/>
      <c r="AG230" s="169"/>
      <c r="AH230" s="169"/>
      <c r="AI230" s="169"/>
      <c r="AJ230" s="169"/>
      <c r="AK230" s="169"/>
      <c r="AL230" s="169"/>
      <c r="AM230" s="169"/>
      <c r="AN230" s="169"/>
      <c r="AO230" s="169"/>
      <c r="AP230" s="169"/>
      <c r="AQ230" s="169"/>
      <c r="AR230" s="169"/>
      <c r="AS230" s="169"/>
      <c r="AT230" s="169"/>
      <c r="AU230" s="169"/>
      <c r="AV230" s="169"/>
      <c r="AW230" s="169"/>
      <c r="AX230" s="169"/>
    </row>
    <row r="231" spans="5:50" ht="13.5" customHeight="1">
      <c r="E231" s="11"/>
      <c r="G231" s="197"/>
      <c r="I231" s="266"/>
      <c r="J231" s="65"/>
      <c r="K231" s="163"/>
      <c r="L231" s="15"/>
      <c r="M231" s="232"/>
      <c r="N231" s="169"/>
      <c r="O231" s="169"/>
      <c r="P231" s="169"/>
      <c r="Q231" s="198"/>
      <c r="R231" s="169"/>
      <c r="S231" s="198"/>
      <c r="T231" s="169"/>
      <c r="U231" s="167"/>
      <c r="V231" s="169"/>
      <c r="W231" s="966"/>
      <c r="X231" s="169"/>
      <c r="Y231" s="312"/>
      <c r="Z231" s="312"/>
      <c r="AA231" s="206"/>
      <c r="AB231" s="169"/>
      <c r="AC231" s="206"/>
      <c r="AD231" s="206"/>
      <c r="AE231" s="169"/>
      <c r="AF231" s="169"/>
      <c r="AG231" s="169"/>
      <c r="AH231" s="169"/>
      <c r="AI231" s="169"/>
      <c r="AJ231" s="169"/>
      <c r="AK231" s="169"/>
      <c r="AL231" s="169"/>
      <c r="AM231" s="169"/>
      <c r="AN231" s="169"/>
      <c r="AO231" s="169"/>
      <c r="AP231" s="169"/>
      <c r="AQ231" s="169"/>
      <c r="AR231" s="169"/>
      <c r="AS231" s="169"/>
      <c r="AT231" s="169"/>
      <c r="AU231" s="169"/>
      <c r="AV231" s="169"/>
      <c r="AW231" s="169"/>
      <c r="AX231" s="169"/>
    </row>
    <row r="232" spans="5:50" ht="14.25" customHeight="1">
      <c r="E232" s="1013"/>
      <c r="G232" s="197"/>
      <c r="I232" s="167"/>
      <c r="J232" s="11"/>
      <c r="K232" s="179"/>
      <c r="L232" s="11"/>
      <c r="M232" s="232"/>
      <c r="N232" s="11"/>
      <c r="O232" s="169"/>
      <c r="P232" s="169"/>
      <c r="Q232" s="198"/>
      <c r="R232" s="970"/>
      <c r="S232" s="198"/>
      <c r="T232" s="169"/>
      <c r="U232" s="167"/>
      <c r="V232" s="169"/>
      <c r="W232" s="966"/>
      <c r="X232" s="169"/>
      <c r="Y232" s="167"/>
      <c r="Z232" s="169"/>
      <c r="AA232" s="169"/>
      <c r="AB232" s="169"/>
      <c r="AC232" s="206"/>
      <c r="AD232" s="232"/>
      <c r="AE232" s="169"/>
      <c r="AF232" s="169"/>
      <c r="AG232" s="169"/>
      <c r="AH232" s="169"/>
      <c r="AI232" s="169"/>
      <c r="AJ232" s="169"/>
      <c r="AK232" s="169"/>
      <c r="AL232" s="169"/>
      <c r="AM232" s="169"/>
      <c r="AN232" s="169"/>
      <c r="AO232" s="169"/>
      <c r="AP232" s="169"/>
      <c r="AQ232" s="169"/>
      <c r="AR232" s="169"/>
      <c r="AS232" s="169"/>
      <c r="AT232" s="169"/>
      <c r="AU232" s="169"/>
      <c r="AV232" s="169"/>
      <c r="AW232" s="169"/>
      <c r="AX232" s="169"/>
    </row>
    <row r="233" spans="5:50" ht="15" customHeight="1">
      <c r="E233" s="366"/>
      <c r="G233" s="197"/>
      <c r="I233" s="167"/>
      <c r="J233" s="11"/>
      <c r="K233" s="179"/>
      <c r="L233" s="11"/>
      <c r="M233" s="232"/>
      <c r="N233" s="11"/>
      <c r="O233" s="169"/>
      <c r="P233" s="170"/>
      <c r="Q233" s="198"/>
      <c r="R233" s="169"/>
      <c r="S233" s="198"/>
      <c r="T233" s="169"/>
      <c r="U233" s="167"/>
      <c r="V233" s="169"/>
      <c r="W233" s="169"/>
      <c r="X233" s="169"/>
      <c r="Y233" s="169"/>
      <c r="Z233" s="169"/>
      <c r="AA233" s="169"/>
      <c r="AB233" s="169"/>
      <c r="AC233" s="232"/>
      <c r="AD233" s="206"/>
      <c r="AE233" s="169"/>
      <c r="AF233" s="169"/>
      <c r="AG233" s="169"/>
      <c r="AH233" s="169"/>
      <c r="AI233" s="169"/>
      <c r="AJ233" s="169"/>
      <c r="AK233" s="169"/>
      <c r="AL233" s="169"/>
      <c r="AM233" s="169"/>
      <c r="AN233" s="169"/>
      <c r="AO233" s="169"/>
      <c r="AP233" s="169"/>
      <c r="AQ233" s="169"/>
      <c r="AR233" s="169"/>
      <c r="AS233" s="169"/>
      <c r="AT233" s="169"/>
      <c r="AU233" s="169"/>
      <c r="AV233" s="169"/>
      <c r="AW233" s="169"/>
      <c r="AX233" s="169"/>
    </row>
    <row r="234" spans="5:50">
      <c r="E234" s="163"/>
      <c r="G234" s="197"/>
      <c r="I234" s="167"/>
      <c r="J234" s="11"/>
      <c r="K234" s="179"/>
      <c r="L234" s="11"/>
      <c r="M234" s="232"/>
      <c r="N234" s="11"/>
      <c r="O234" s="169"/>
      <c r="P234" s="363"/>
      <c r="Q234" s="198"/>
      <c r="R234" s="169"/>
      <c r="S234" s="198"/>
      <c r="T234" s="169"/>
      <c r="U234" s="167"/>
      <c r="V234" s="169"/>
      <c r="W234" s="169"/>
      <c r="X234" s="169"/>
      <c r="Y234" s="312"/>
      <c r="Z234" s="312"/>
      <c r="AA234" s="232"/>
      <c r="AB234" s="169"/>
      <c r="AC234" s="206"/>
      <c r="AD234" s="169"/>
      <c r="AE234" s="169"/>
      <c r="AF234" s="169"/>
      <c r="AG234" s="169"/>
      <c r="AH234" s="169"/>
      <c r="AI234" s="169"/>
      <c r="AJ234" s="169"/>
      <c r="AK234" s="169"/>
      <c r="AL234" s="169"/>
      <c r="AM234" s="169"/>
      <c r="AN234" s="169"/>
      <c r="AO234" s="169"/>
      <c r="AP234" s="169"/>
      <c r="AQ234" s="169"/>
      <c r="AR234" s="169"/>
      <c r="AS234" s="169"/>
      <c r="AT234" s="169"/>
      <c r="AU234" s="169"/>
      <c r="AV234" s="169"/>
      <c r="AW234" s="169"/>
      <c r="AX234" s="169"/>
    </row>
    <row r="235" spans="5:50">
      <c r="E235" s="163"/>
      <c r="G235" s="197"/>
      <c r="I235" s="167"/>
      <c r="J235" s="11"/>
      <c r="K235" s="179"/>
      <c r="L235" s="11"/>
      <c r="M235" s="229"/>
      <c r="N235" s="11"/>
      <c r="O235" s="169"/>
      <c r="P235" s="170"/>
      <c r="Q235" s="198"/>
      <c r="R235" s="169"/>
      <c r="S235" s="198"/>
      <c r="T235" s="169"/>
      <c r="U235" s="167"/>
      <c r="V235" s="169"/>
      <c r="W235" s="169"/>
      <c r="X235" s="169"/>
      <c r="Y235" s="162"/>
      <c r="Z235" s="162"/>
      <c r="AA235" s="206"/>
      <c r="AB235" s="169"/>
      <c r="AC235" s="169"/>
      <c r="AD235" s="169"/>
      <c r="AE235" s="169"/>
      <c r="AF235" s="169"/>
      <c r="AG235" s="169"/>
      <c r="AH235" s="169"/>
      <c r="AI235" s="169"/>
      <c r="AJ235" s="169"/>
      <c r="AK235" s="169"/>
      <c r="AL235" s="169"/>
      <c r="AM235" s="169"/>
      <c r="AN235" s="169"/>
      <c r="AO235" s="169"/>
      <c r="AP235" s="169"/>
      <c r="AQ235" s="169"/>
      <c r="AR235" s="169"/>
      <c r="AS235" s="169"/>
      <c r="AT235" s="169"/>
      <c r="AU235" s="169"/>
      <c r="AV235" s="169"/>
      <c r="AW235" s="169"/>
      <c r="AX235" s="169"/>
    </row>
    <row r="236" spans="5:50">
      <c r="E236" s="163"/>
      <c r="G236" s="197"/>
      <c r="I236" s="167"/>
      <c r="J236" s="11"/>
      <c r="K236" s="179"/>
      <c r="L236" s="11"/>
      <c r="M236" s="338"/>
      <c r="N236" s="11"/>
      <c r="O236" s="169"/>
      <c r="P236" s="170"/>
      <c r="Q236" s="163"/>
      <c r="R236" s="169"/>
      <c r="S236" s="198"/>
      <c r="T236" s="169"/>
      <c r="U236" s="163"/>
      <c r="V236" s="169"/>
      <c r="W236" s="169"/>
      <c r="X236" s="169"/>
      <c r="Y236" s="162"/>
      <c r="Z236" s="162"/>
      <c r="AA236" s="229"/>
      <c r="AB236" s="169"/>
      <c r="AC236" s="169"/>
      <c r="AD236" s="169"/>
      <c r="AE236" s="169"/>
      <c r="AF236" s="169"/>
      <c r="AG236" s="169"/>
      <c r="AH236" s="169"/>
      <c r="AI236" s="169"/>
      <c r="AJ236" s="169"/>
      <c r="AK236" s="169"/>
      <c r="AL236" s="169"/>
      <c r="AM236" s="169"/>
      <c r="AN236" s="169"/>
      <c r="AO236" s="169"/>
      <c r="AP236" s="169"/>
      <c r="AQ236" s="169"/>
      <c r="AR236" s="169"/>
      <c r="AS236" s="169"/>
      <c r="AT236" s="169"/>
      <c r="AU236" s="169"/>
      <c r="AV236" s="169"/>
      <c r="AW236" s="169"/>
      <c r="AX236" s="169"/>
    </row>
    <row r="237" spans="5:50">
      <c r="E237" s="11"/>
      <c r="G237" s="197"/>
      <c r="I237" s="163"/>
      <c r="J237" s="11"/>
      <c r="K237" s="179"/>
      <c r="L237" s="11"/>
      <c r="M237" s="230"/>
      <c r="N237" s="11"/>
      <c r="O237" s="169"/>
      <c r="P237" s="170"/>
      <c r="Q237" s="198"/>
      <c r="R237" s="169"/>
      <c r="S237" s="198"/>
      <c r="T237" s="360"/>
      <c r="U237" s="163"/>
      <c r="V237" s="169"/>
      <c r="W237" s="169"/>
      <c r="X237" s="169"/>
      <c r="Y237" s="167"/>
      <c r="Z237" s="168"/>
      <c r="AA237" s="206"/>
      <c r="AB237" s="169"/>
      <c r="AC237" s="297"/>
      <c r="AD237" s="163"/>
      <c r="AE237" s="153"/>
      <c r="AF237" s="169"/>
      <c r="AG237" s="169"/>
      <c r="AH237" s="169"/>
      <c r="AI237" s="169"/>
      <c r="AJ237" s="169"/>
      <c r="AK237" s="169"/>
      <c r="AL237" s="169"/>
      <c r="AM237" s="169"/>
      <c r="AN237" s="169"/>
      <c r="AO237" s="169"/>
      <c r="AP237" s="169"/>
      <c r="AQ237" s="169"/>
      <c r="AR237" s="169"/>
      <c r="AS237" s="169"/>
      <c r="AT237" s="169"/>
      <c r="AU237" s="169"/>
      <c r="AV237" s="169"/>
      <c r="AW237" s="169"/>
      <c r="AX237" s="169"/>
    </row>
    <row r="238" spans="5:50">
      <c r="E238" s="11"/>
      <c r="G238" s="197"/>
      <c r="I238" s="605"/>
      <c r="J238" s="11"/>
      <c r="K238" s="179"/>
      <c r="L238" s="11"/>
      <c r="M238" s="226"/>
      <c r="N238" s="11"/>
      <c r="O238" s="169"/>
      <c r="P238" s="358"/>
      <c r="Q238" s="198"/>
      <c r="R238" s="169"/>
      <c r="S238" s="198"/>
      <c r="T238" s="221"/>
      <c r="U238" s="163"/>
      <c r="V238" s="362"/>
      <c r="W238" s="169"/>
      <c r="X238" s="169"/>
      <c r="Y238" s="167"/>
      <c r="Z238" s="168"/>
      <c r="AA238" s="206"/>
      <c r="AB238" s="169"/>
      <c r="AC238" s="169"/>
      <c r="AD238" s="349"/>
      <c r="AE238" s="169"/>
      <c r="AF238" s="169"/>
      <c r="AG238" s="346"/>
      <c r="AH238" s="368"/>
      <c r="AI238" s="169"/>
      <c r="AJ238" s="169"/>
      <c r="AK238" s="169"/>
      <c r="AL238" s="169"/>
      <c r="AM238" s="169"/>
      <c r="AN238" s="169"/>
      <c r="AO238" s="169"/>
      <c r="AP238" s="169"/>
      <c r="AQ238" s="169"/>
      <c r="AR238" s="169"/>
      <c r="AS238" s="169"/>
      <c r="AT238" s="169"/>
      <c r="AU238" s="169"/>
      <c r="AV238" s="169"/>
      <c r="AW238" s="169"/>
      <c r="AX238" s="169"/>
    </row>
    <row r="239" spans="5:50">
      <c r="E239" s="11"/>
      <c r="G239" s="197"/>
      <c r="I239" s="201"/>
      <c r="J239" s="11"/>
      <c r="K239" s="179"/>
      <c r="L239" s="11"/>
      <c r="M239" s="206"/>
      <c r="N239" s="11"/>
      <c r="O239" s="169"/>
      <c r="P239" s="358"/>
      <c r="Q239" s="350"/>
      <c r="R239" s="169"/>
      <c r="S239" s="198"/>
      <c r="T239" s="169"/>
      <c r="U239" s="163"/>
      <c r="V239" s="362"/>
      <c r="W239" s="169"/>
      <c r="X239" s="312"/>
      <c r="Y239" s="312"/>
      <c r="Z239" s="206"/>
      <c r="AA239" s="206"/>
      <c r="AB239" s="169"/>
      <c r="AC239" s="206"/>
      <c r="AD239" s="336"/>
      <c r="AE239" s="337"/>
      <c r="AF239" s="266"/>
      <c r="AG239" s="336"/>
      <c r="AH239" s="337"/>
      <c r="AI239" s="169"/>
      <c r="AJ239" s="169"/>
      <c r="AK239" s="169"/>
      <c r="AL239" s="169"/>
      <c r="AM239" s="169"/>
      <c r="AN239" s="169"/>
      <c r="AO239" s="169"/>
      <c r="AP239" s="169"/>
      <c r="AQ239" s="169"/>
      <c r="AR239" s="169"/>
      <c r="AS239" s="169"/>
      <c r="AT239" s="169"/>
      <c r="AU239" s="169"/>
      <c r="AV239" s="169"/>
      <c r="AW239" s="169"/>
      <c r="AX239" s="169"/>
    </row>
    <row r="240" spans="5:50">
      <c r="E240" s="11"/>
      <c r="G240" s="197"/>
      <c r="I240" s="266"/>
      <c r="J240" s="11"/>
      <c r="K240" s="179"/>
      <c r="L240" s="11"/>
      <c r="M240" s="169"/>
      <c r="N240" s="11"/>
      <c r="O240" s="169"/>
      <c r="P240" s="170"/>
      <c r="Q240" s="198"/>
      <c r="R240" s="169"/>
      <c r="S240" s="198"/>
      <c r="T240" s="169"/>
      <c r="U240" s="163"/>
      <c r="V240" s="169"/>
      <c r="W240" s="169"/>
      <c r="X240" s="167"/>
      <c r="Y240" s="169"/>
      <c r="Z240" s="206"/>
      <c r="AA240" s="206"/>
      <c r="AB240" s="169"/>
      <c r="AC240" s="206"/>
      <c r="AD240" s="350"/>
      <c r="AE240" s="226"/>
      <c r="AF240" s="163"/>
      <c r="AG240" s="350"/>
      <c r="AH240" s="226"/>
      <c r="AI240" s="186"/>
      <c r="AJ240" s="169"/>
      <c r="AK240" s="169"/>
      <c r="AL240" s="169"/>
      <c r="AM240" s="169"/>
      <c r="AN240" s="169"/>
      <c r="AO240" s="169"/>
      <c r="AP240" s="169"/>
      <c r="AQ240" s="169"/>
      <c r="AR240" s="169"/>
      <c r="AS240" s="169"/>
      <c r="AT240" s="169"/>
      <c r="AU240" s="169"/>
      <c r="AV240" s="169"/>
      <c r="AW240" s="169"/>
      <c r="AX240" s="169"/>
    </row>
    <row r="241" spans="2:50">
      <c r="E241" s="1014"/>
      <c r="G241" s="197"/>
      <c r="I241" s="622"/>
      <c r="J241" s="11"/>
      <c r="K241" s="179"/>
      <c r="L241" s="11"/>
      <c r="M241" s="337"/>
      <c r="N241" s="11"/>
      <c r="O241" s="169"/>
      <c r="P241" s="163"/>
      <c r="Q241" s="347"/>
      <c r="R241" s="169"/>
      <c r="S241" s="198"/>
      <c r="T241" s="169"/>
      <c r="U241" s="163"/>
      <c r="V241" s="169"/>
      <c r="W241" s="169"/>
      <c r="X241" s="162"/>
      <c r="Y241" s="162"/>
      <c r="Z241" s="229"/>
      <c r="AA241" s="169"/>
      <c r="AB241" s="169"/>
      <c r="AC241" s="206"/>
      <c r="AD241" s="162"/>
      <c r="AE241" s="225"/>
      <c r="AF241" s="163"/>
      <c r="AG241" s="367"/>
      <c r="AH241" s="229"/>
      <c r="AI241" s="169"/>
      <c r="AJ241" s="169"/>
      <c r="AK241" s="169"/>
      <c r="AL241" s="169"/>
      <c r="AM241" s="169"/>
      <c r="AN241" s="169"/>
      <c r="AO241" s="169"/>
      <c r="AP241" s="169"/>
      <c r="AQ241" s="169"/>
      <c r="AR241" s="169"/>
      <c r="AS241" s="169"/>
      <c r="AT241" s="169"/>
      <c r="AU241" s="169"/>
      <c r="AV241" s="169"/>
      <c r="AW241" s="169"/>
      <c r="AX241" s="169"/>
    </row>
    <row r="242" spans="2:50">
      <c r="E242" s="764"/>
      <c r="G242" s="197"/>
      <c r="I242" s="625"/>
      <c r="J242" s="11"/>
      <c r="K242" s="179"/>
      <c r="L242" s="11"/>
      <c r="M242" s="232"/>
      <c r="N242" s="11"/>
      <c r="O242" s="169"/>
      <c r="P242" s="361"/>
      <c r="Q242" s="198"/>
      <c r="R242" s="975"/>
      <c r="S242" s="198"/>
      <c r="T242" s="169"/>
      <c r="U242" s="163"/>
      <c r="V242" s="169"/>
      <c r="W242" s="169"/>
      <c r="X242" s="312"/>
      <c r="Y242" s="312"/>
      <c r="Z242" s="232"/>
      <c r="AA242" s="169"/>
      <c r="AB242" s="169"/>
      <c r="AC242" s="232"/>
      <c r="AD242" s="162"/>
      <c r="AE242" s="232"/>
      <c r="AF242" s="163"/>
      <c r="AG242" s="169"/>
      <c r="AH242" s="229"/>
      <c r="AI242" s="186"/>
      <c r="AJ242" s="169"/>
      <c r="AK242" s="169"/>
      <c r="AL242" s="169"/>
      <c r="AM242" s="169"/>
      <c r="AN242" s="169"/>
      <c r="AO242" s="169"/>
      <c r="AP242" s="169"/>
      <c r="AQ242" s="169"/>
      <c r="AR242" s="169"/>
      <c r="AS242" s="169"/>
      <c r="AT242" s="169"/>
      <c r="AU242" s="169"/>
      <c r="AV242" s="169"/>
      <c r="AW242" s="169"/>
      <c r="AX242" s="169"/>
    </row>
    <row r="243" spans="2:50">
      <c r="E243" s="7"/>
      <c r="G243" s="197"/>
      <c r="I243" s="625"/>
      <c r="J243" s="11"/>
      <c r="K243" s="179"/>
      <c r="L243" s="11"/>
      <c r="M243" s="232"/>
      <c r="N243" s="11"/>
      <c r="O243" s="169"/>
      <c r="P243" s="361"/>
      <c r="Q243" s="198"/>
      <c r="R243" s="169"/>
      <c r="S243" s="198"/>
      <c r="T243" s="169"/>
      <c r="U243" s="163"/>
      <c r="V243" s="360"/>
      <c r="W243" s="169"/>
      <c r="X243" s="169"/>
      <c r="Y243" s="169"/>
      <c r="Z243" s="169"/>
      <c r="AA243" s="169"/>
      <c r="AB243" s="169"/>
      <c r="AC243" s="206"/>
      <c r="AD243" s="168"/>
      <c r="AE243" s="232"/>
      <c r="AF243" s="167"/>
      <c r="AG243" s="168"/>
      <c r="AH243" s="232"/>
      <c r="AI243" s="169"/>
      <c r="AJ243" s="169"/>
      <c r="AK243" s="169"/>
      <c r="AL243" s="169"/>
      <c r="AM243" s="169"/>
      <c r="AN243" s="169"/>
      <c r="AO243" s="169"/>
      <c r="AP243" s="169"/>
      <c r="AQ243" s="169"/>
      <c r="AR243" s="169"/>
      <c r="AS243" s="169"/>
      <c r="AT243" s="169"/>
      <c r="AU243" s="169"/>
      <c r="AV243" s="169"/>
      <c r="AW243" s="169"/>
      <c r="AX243" s="169"/>
    </row>
    <row r="244" spans="2:50">
      <c r="E244" s="7"/>
      <c r="G244" s="197"/>
      <c r="I244" s="163"/>
      <c r="J244" s="11"/>
      <c r="K244" s="179"/>
      <c r="L244" s="11"/>
      <c r="M244" s="232"/>
      <c r="N244" s="11"/>
      <c r="O244" s="169"/>
      <c r="P244" s="163"/>
      <c r="Q244" s="198"/>
      <c r="R244" s="169"/>
      <c r="S244" s="198"/>
      <c r="T244" s="169"/>
      <c r="U244" s="201"/>
      <c r="V244" s="169"/>
      <c r="W244" s="169"/>
      <c r="X244" s="167"/>
      <c r="Y244" s="168"/>
      <c r="Z244" s="206"/>
      <c r="AA244" s="169"/>
      <c r="AB244" s="169"/>
      <c r="AC244" s="163"/>
      <c r="AD244" s="169"/>
      <c r="AE244" s="232"/>
      <c r="AF244" s="163"/>
      <c r="AG244" s="169"/>
      <c r="AH244" s="169"/>
      <c r="AI244" s="169"/>
      <c r="AJ244" s="169"/>
      <c r="AK244" s="169"/>
      <c r="AL244" s="169"/>
      <c r="AM244" s="169"/>
      <c r="AN244" s="169"/>
      <c r="AO244" s="169"/>
      <c r="AP244" s="169"/>
      <c r="AQ244" s="169"/>
      <c r="AR244" s="169"/>
      <c r="AS244" s="169"/>
      <c r="AT244" s="169"/>
      <c r="AU244" s="169"/>
      <c r="AV244" s="169"/>
      <c r="AW244" s="169"/>
      <c r="AX244" s="169"/>
    </row>
    <row r="245" spans="2:50">
      <c r="B245" s="11"/>
      <c r="C245" s="179"/>
      <c r="D245" s="11"/>
      <c r="E245" s="7"/>
      <c r="G245" s="197"/>
      <c r="I245" s="163"/>
      <c r="J245" s="11"/>
      <c r="K245" s="179"/>
      <c r="L245" s="11"/>
      <c r="M245" s="169"/>
      <c r="N245" s="11"/>
      <c r="O245" s="169"/>
      <c r="P245" s="167"/>
      <c r="Q245" s="198"/>
      <c r="R245" s="996"/>
      <c r="S245" s="198"/>
      <c r="T245" s="169"/>
      <c r="U245" s="163"/>
      <c r="V245" s="169"/>
      <c r="W245" s="169"/>
      <c r="X245" s="163"/>
      <c r="Y245" s="162"/>
      <c r="Z245" s="225"/>
      <c r="AA245" s="169"/>
      <c r="AB245" s="169"/>
      <c r="AC245" s="163"/>
      <c r="AD245" s="169"/>
      <c r="AE245" s="232"/>
      <c r="AF245" s="169"/>
      <c r="AG245" s="169"/>
      <c r="AH245" s="169"/>
      <c r="AI245" s="169"/>
      <c r="AJ245" s="169"/>
      <c r="AK245" s="169"/>
      <c r="AL245" s="169"/>
      <c r="AM245" s="169"/>
      <c r="AN245" s="169"/>
      <c r="AO245" s="169"/>
      <c r="AP245" s="169"/>
      <c r="AQ245" s="169"/>
      <c r="AR245" s="169"/>
      <c r="AS245" s="169"/>
      <c r="AT245" s="169"/>
      <c r="AU245" s="169"/>
      <c r="AV245" s="169"/>
      <c r="AW245" s="169"/>
      <c r="AX245" s="169"/>
    </row>
    <row r="246" spans="2:50">
      <c r="B246" s="11"/>
      <c r="C246" s="179"/>
      <c r="D246" s="11"/>
      <c r="E246" s="7"/>
      <c r="G246" s="197"/>
      <c r="I246" s="167"/>
      <c r="J246" s="11"/>
      <c r="K246" s="179"/>
      <c r="L246" s="11"/>
      <c r="M246" s="169"/>
      <c r="N246" s="11"/>
      <c r="O246" s="169"/>
      <c r="P246" s="163"/>
      <c r="Q246" s="169"/>
      <c r="R246" s="169"/>
      <c r="S246" s="198"/>
      <c r="T246" s="982"/>
      <c r="U246" s="169"/>
      <c r="V246" s="169"/>
      <c r="W246" s="169"/>
      <c r="X246" s="174"/>
      <c r="Y246" s="177"/>
      <c r="Z246" s="229"/>
      <c r="AA246" s="169"/>
      <c r="AB246" s="169"/>
      <c r="AC246" s="163"/>
      <c r="AD246" s="169"/>
      <c r="AE246" s="232"/>
      <c r="AF246" s="169"/>
      <c r="AG246" s="169"/>
      <c r="AH246" s="169"/>
      <c r="AI246" s="169"/>
      <c r="AJ246" s="169"/>
      <c r="AK246" s="169"/>
      <c r="AL246" s="169"/>
      <c r="AM246" s="169"/>
      <c r="AN246" s="169"/>
      <c r="AO246" s="169"/>
      <c r="AP246" s="169"/>
      <c r="AQ246" s="169"/>
      <c r="AR246" s="169"/>
      <c r="AS246" s="169"/>
      <c r="AT246" s="169"/>
      <c r="AU246" s="169"/>
      <c r="AV246" s="169"/>
      <c r="AW246" s="169"/>
      <c r="AX246" s="169"/>
    </row>
    <row r="247" spans="2:50">
      <c r="B247" s="11"/>
      <c r="C247" s="179"/>
      <c r="D247" s="11"/>
      <c r="E247" s="105"/>
      <c r="G247" s="197"/>
      <c r="I247" s="625"/>
      <c r="J247" s="11"/>
      <c r="K247" s="179"/>
      <c r="L247" s="11"/>
      <c r="M247" s="169"/>
      <c r="N247" s="11"/>
      <c r="O247" s="169"/>
      <c r="P247" s="360"/>
      <c r="Q247" s="169"/>
      <c r="R247" s="169"/>
      <c r="S247" s="163"/>
      <c r="T247" s="163"/>
      <c r="U247" s="169"/>
      <c r="V247" s="169"/>
      <c r="W247" s="169"/>
      <c r="X247" s="163"/>
      <c r="Y247" s="162"/>
      <c r="Z247" s="232"/>
      <c r="AA247" s="169"/>
      <c r="AB247" s="169"/>
      <c r="AC247" s="169"/>
      <c r="AD247" s="169"/>
      <c r="AE247" s="169"/>
      <c r="AF247" s="169"/>
      <c r="AG247" s="169"/>
      <c r="AH247" s="169"/>
      <c r="AI247" s="169"/>
      <c r="AJ247" s="169"/>
      <c r="AK247" s="169"/>
      <c r="AL247" s="169"/>
      <c r="AM247" s="169"/>
      <c r="AN247" s="169"/>
      <c r="AO247" s="169"/>
      <c r="AP247" s="169"/>
      <c r="AQ247" s="169"/>
      <c r="AR247" s="169"/>
      <c r="AS247" s="169"/>
      <c r="AT247" s="169"/>
      <c r="AU247" s="169"/>
      <c r="AV247" s="169"/>
      <c r="AW247" s="169"/>
      <c r="AX247" s="169"/>
    </row>
    <row r="248" spans="2:50">
      <c r="B248" s="11"/>
      <c r="C248" s="179"/>
      <c r="D248" s="11"/>
      <c r="E248" s="105"/>
      <c r="G248" s="197"/>
      <c r="I248" s="625"/>
      <c r="J248" s="11"/>
      <c r="K248" s="179"/>
      <c r="L248" s="11"/>
      <c r="M248" s="169"/>
      <c r="N248" s="11"/>
      <c r="O248" s="169"/>
      <c r="P248" s="169"/>
      <c r="Q248" s="169"/>
      <c r="R248" s="169"/>
      <c r="S248" s="163"/>
      <c r="T248" s="169"/>
      <c r="U248" s="169"/>
      <c r="V248" s="169"/>
      <c r="W248" s="169"/>
      <c r="X248" s="163"/>
      <c r="Y248" s="162"/>
      <c r="Z248" s="232"/>
      <c r="AA248" s="169"/>
      <c r="AB248" s="169"/>
      <c r="AC248" s="169"/>
      <c r="AD248" s="169"/>
      <c r="AE248" s="169"/>
      <c r="AF248" s="169"/>
      <c r="AG248" s="169"/>
      <c r="AH248" s="169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</row>
    <row r="249" spans="2:50">
      <c r="C249" s="197"/>
      <c r="E249" s="7"/>
      <c r="G249" s="197"/>
      <c r="I249" s="625"/>
      <c r="J249" s="11"/>
      <c r="K249" s="179"/>
      <c r="L249" s="11"/>
      <c r="M249" s="169"/>
      <c r="N249" s="11"/>
      <c r="O249" s="169"/>
      <c r="P249" s="169"/>
      <c r="Q249" s="169"/>
      <c r="R249" s="169"/>
      <c r="S249" s="169"/>
      <c r="T249" s="169"/>
      <c r="U249" s="169"/>
      <c r="V249" s="169"/>
      <c r="W249" s="169"/>
      <c r="X249" s="169"/>
      <c r="Y249" s="169"/>
      <c r="Z249" s="169"/>
      <c r="AA249" s="169"/>
      <c r="AB249" s="169"/>
      <c r="AC249" s="169"/>
      <c r="AD249" s="169"/>
      <c r="AE249" s="169"/>
      <c r="AF249" s="169"/>
      <c r="AG249" s="169"/>
      <c r="AH249" s="169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</row>
    <row r="250" spans="2:50">
      <c r="B250" s="1"/>
      <c r="C250" s="197"/>
      <c r="E250" s="109"/>
      <c r="F250" s="11"/>
      <c r="G250" s="11"/>
      <c r="H250" s="11"/>
      <c r="I250" s="11"/>
      <c r="J250" s="11"/>
      <c r="K250" s="179"/>
      <c r="L250" s="11"/>
      <c r="M250" s="169"/>
      <c r="N250" s="11"/>
      <c r="O250" s="169"/>
      <c r="P250" s="162"/>
      <c r="Q250" s="169"/>
      <c r="R250" s="169"/>
      <c r="S250" s="169"/>
      <c r="T250" s="169"/>
      <c r="U250" s="169"/>
      <c r="V250" s="169"/>
      <c r="W250" s="169"/>
      <c r="X250" s="169"/>
      <c r="Y250" s="169"/>
      <c r="Z250" s="169"/>
      <c r="AA250" s="169"/>
      <c r="AB250" s="169"/>
      <c r="AC250" s="169"/>
      <c r="AD250" s="169"/>
      <c r="AE250" s="169"/>
      <c r="AF250" s="169"/>
      <c r="AG250" s="169"/>
      <c r="AH250" s="169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</row>
    <row r="251" spans="2:50">
      <c r="B251" s="2"/>
      <c r="C251" s="197"/>
      <c r="E251" s="7"/>
      <c r="F251" s="15"/>
      <c r="G251" s="769"/>
      <c r="H251" s="1015"/>
      <c r="I251" s="15"/>
      <c r="J251" s="11"/>
      <c r="K251" s="179"/>
      <c r="L251" s="11"/>
      <c r="M251" s="169"/>
      <c r="N251" s="11"/>
      <c r="O251" s="169"/>
      <c r="P251" s="169"/>
      <c r="Q251" s="169"/>
      <c r="R251" s="169"/>
      <c r="S251" s="169"/>
      <c r="T251" s="169"/>
      <c r="U251" s="169"/>
      <c r="V251" s="169"/>
      <c r="W251" s="169"/>
      <c r="X251" s="169"/>
      <c r="Y251" s="169"/>
      <c r="Z251" s="169"/>
      <c r="AA251" s="169"/>
      <c r="AB251" s="169"/>
      <c r="AC251" s="169"/>
      <c r="AD251" s="169"/>
      <c r="AE251" s="169"/>
      <c r="AF251" s="169"/>
      <c r="AG251" s="169"/>
      <c r="AH251" s="169"/>
      <c r="AI251" s="169"/>
      <c r="AJ251" s="169"/>
      <c r="AK251" s="169"/>
      <c r="AL251" s="169"/>
      <c r="AM251" s="169"/>
      <c r="AN251" s="169"/>
      <c r="AO251" s="169"/>
      <c r="AP251" s="169"/>
      <c r="AQ251" s="169"/>
      <c r="AR251" s="169"/>
      <c r="AS251" s="169"/>
      <c r="AT251" s="169"/>
      <c r="AU251" s="169"/>
      <c r="AV251" s="169"/>
      <c r="AW251" s="169"/>
      <c r="AX251" s="169"/>
    </row>
    <row r="252" spans="2:50">
      <c r="E252" s="7"/>
      <c r="F252" s="15"/>
      <c r="G252" s="231"/>
      <c r="H252" s="7"/>
      <c r="I252" s="15"/>
      <c r="J252" s="169"/>
      <c r="K252" s="179"/>
      <c r="L252" s="169"/>
      <c r="M252" s="169"/>
      <c r="N252" s="11"/>
      <c r="O252" s="169"/>
      <c r="P252" s="169"/>
      <c r="Q252" s="169"/>
      <c r="R252" s="169"/>
      <c r="S252" s="169"/>
      <c r="T252" s="169"/>
      <c r="U252" s="169"/>
      <c r="V252" s="169"/>
      <c r="W252" s="169"/>
      <c r="X252" s="169"/>
      <c r="Y252" s="169"/>
      <c r="Z252" s="169"/>
      <c r="AA252" s="169"/>
      <c r="AB252" s="169"/>
      <c r="AC252" s="169"/>
      <c r="AD252" s="169"/>
      <c r="AE252" s="169"/>
      <c r="AF252" s="169"/>
      <c r="AG252" s="169"/>
      <c r="AH252" s="169"/>
      <c r="AI252" s="169"/>
      <c r="AJ252" s="169"/>
      <c r="AK252" s="169"/>
      <c r="AL252" s="169"/>
      <c r="AM252" s="169"/>
      <c r="AN252" s="169"/>
      <c r="AO252" s="169"/>
      <c r="AP252" s="169"/>
      <c r="AQ252" s="169"/>
      <c r="AR252" s="169"/>
      <c r="AS252" s="169"/>
      <c r="AT252" s="169"/>
      <c r="AU252" s="169"/>
      <c r="AV252" s="169"/>
      <c r="AW252" s="169"/>
      <c r="AX252" s="169"/>
    </row>
    <row r="253" spans="2:50" ht="15.6">
      <c r="E253" s="7"/>
      <c r="F253" s="15"/>
      <c r="G253" s="769"/>
      <c r="H253" s="7"/>
      <c r="I253" s="15"/>
      <c r="J253" s="188"/>
      <c r="K253" s="163"/>
      <c r="L253" s="162"/>
      <c r="M253" s="169"/>
      <c r="N253" s="11"/>
      <c r="O253" s="169"/>
      <c r="P253" s="169"/>
      <c r="Q253" s="169"/>
      <c r="R253" s="169"/>
      <c r="S253" s="169"/>
      <c r="T253" s="169"/>
      <c r="U253" s="169"/>
      <c r="V253" s="169"/>
      <c r="W253" s="169"/>
      <c r="X253" s="169"/>
      <c r="Y253" s="169"/>
      <c r="Z253" s="169"/>
      <c r="AA253" s="169"/>
      <c r="AB253" s="169"/>
      <c r="AC253" s="169"/>
      <c r="AD253" s="169"/>
      <c r="AE253" s="169"/>
      <c r="AF253" s="169"/>
      <c r="AG253" s="169"/>
      <c r="AH253" s="169"/>
      <c r="AI253" s="169"/>
      <c r="AJ253" s="169"/>
      <c r="AK253" s="169"/>
      <c r="AL253" s="169"/>
      <c r="AM253" s="169"/>
      <c r="AN253" s="169"/>
      <c r="AO253" s="169"/>
      <c r="AP253" s="169"/>
      <c r="AQ253" s="169"/>
      <c r="AR253" s="169"/>
      <c r="AS253" s="169"/>
      <c r="AT253" s="169"/>
      <c r="AU253" s="169"/>
      <c r="AV253" s="169"/>
      <c r="AW253" s="169"/>
      <c r="AX253" s="169"/>
    </row>
    <row r="254" spans="2:50" ht="15.6">
      <c r="E254" s="7"/>
      <c r="F254" s="15"/>
      <c r="G254" s="769"/>
      <c r="H254" s="7"/>
      <c r="I254" s="15"/>
      <c r="J254" s="169"/>
      <c r="K254" s="298"/>
      <c r="L254" s="169"/>
      <c r="M254" s="169"/>
      <c r="N254" s="11"/>
      <c r="O254" s="169"/>
      <c r="P254" s="169"/>
      <c r="Q254" s="169"/>
      <c r="R254" s="169"/>
      <c r="S254" s="169"/>
      <c r="T254" s="169"/>
      <c r="U254" s="169"/>
      <c r="V254" s="169"/>
      <c r="W254" s="313"/>
      <c r="X254" s="169"/>
      <c r="Y254" s="169"/>
      <c r="Z254" s="169"/>
      <c r="AA254" s="169"/>
      <c r="AB254" s="169"/>
      <c r="AC254" s="169"/>
      <c r="AD254" s="169"/>
      <c r="AE254" s="169"/>
      <c r="AF254" s="169"/>
      <c r="AG254" s="169"/>
      <c r="AH254" s="169"/>
      <c r="AI254" s="169"/>
      <c r="AJ254" s="169"/>
      <c r="AK254" s="169"/>
      <c r="AL254" s="169"/>
      <c r="AM254" s="169"/>
      <c r="AN254" s="169"/>
      <c r="AO254" s="169"/>
      <c r="AP254" s="169"/>
      <c r="AQ254" s="169"/>
      <c r="AR254" s="169"/>
      <c r="AS254" s="169"/>
      <c r="AT254" s="169"/>
      <c r="AU254" s="169"/>
      <c r="AV254" s="169"/>
      <c r="AW254" s="169"/>
      <c r="AX254" s="169"/>
    </row>
    <row r="255" spans="2:50" ht="15.6">
      <c r="E255" s="7"/>
      <c r="F255" s="15"/>
      <c r="G255" s="231"/>
      <c r="H255" s="7"/>
      <c r="I255" s="15"/>
      <c r="J255" s="194"/>
      <c r="K255" s="163"/>
      <c r="L255" s="177"/>
      <c r="M255" s="169"/>
      <c r="N255" s="11"/>
      <c r="O255" s="169"/>
      <c r="P255" s="169"/>
      <c r="Q255" s="169"/>
      <c r="R255" s="169"/>
      <c r="S255" s="169"/>
      <c r="T255" s="169"/>
      <c r="U255" s="169"/>
      <c r="V255" s="169"/>
      <c r="W255" s="313"/>
      <c r="X255" s="169"/>
      <c r="Y255" s="169"/>
      <c r="Z255" s="169"/>
      <c r="AA255" s="169"/>
      <c r="AB255" s="169"/>
      <c r="AC255" s="169"/>
      <c r="AD255" s="169"/>
      <c r="AE255" s="169"/>
      <c r="AF255" s="169"/>
      <c r="AG255" s="169"/>
      <c r="AH255" s="169"/>
      <c r="AI255" s="169"/>
      <c r="AJ255" s="169"/>
      <c r="AK255" s="169"/>
      <c r="AL255" s="169"/>
      <c r="AM255" s="169"/>
      <c r="AN255" s="169"/>
      <c r="AO255" s="169"/>
      <c r="AP255" s="169"/>
      <c r="AQ255" s="169"/>
      <c r="AR255" s="169"/>
      <c r="AS255" s="169"/>
      <c r="AT255" s="169"/>
      <c r="AU255" s="169"/>
      <c r="AV255" s="169"/>
      <c r="AW255" s="169"/>
      <c r="AX255" s="169"/>
    </row>
    <row r="256" spans="2:50" ht="15.6">
      <c r="E256" s="7"/>
      <c r="F256" s="15"/>
      <c r="G256" s="231"/>
      <c r="H256" s="7"/>
      <c r="I256" s="1006"/>
      <c r="J256" s="180"/>
      <c r="K256" s="163"/>
      <c r="L256" s="168"/>
      <c r="M256" s="169"/>
      <c r="N256" s="11"/>
      <c r="O256" s="169"/>
      <c r="P256" s="169"/>
      <c r="Q256" s="169"/>
      <c r="R256" s="169"/>
      <c r="S256" s="169"/>
      <c r="T256" s="169"/>
      <c r="U256" s="163"/>
      <c r="V256" s="163"/>
      <c r="W256" s="313"/>
      <c r="X256" s="169"/>
      <c r="Y256" s="169"/>
      <c r="Z256" s="169"/>
      <c r="AA256" s="169"/>
      <c r="AB256" s="169"/>
      <c r="AC256" s="169"/>
      <c r="AD256" s="169"/>
      <c r="AE256" s="169"/>
      <c r="AF256" s="169"/>
      <c r="AG256" s="169"/>
      <c r="AH256" s="169"/>
      <c r="AI256" s="169"/>
      <c r="AJ256" s="169"/>
      <c r="AK256" s="169"/>
      <c r="AL256" s="169"/>
      <c r="AM256" s="169"/>
      <c r="AN256" s="169"/>
      <c r="AO256" s="169"/>
      <c r="AP256" s="169"/>
      <c r="AQ256" s="169"/>
      <c r="AR256" s="169"/>
      <c r="AS256" s="169"/>
      <c r="AT256" s="169"/>
      <c r="AU256" s="169"/>
      <c r="AV256" s="169"/>
      <c r="AW256" s="169"/>
      <c r="AX256" s="169"/>
    </row>
    <row r="257" spans="5:50" ht="15.6">
      <c r="E257" s="7"/>
      <c r="F257" s="15"/>
      <c r="G257" s="231"/>
      <c r="H257" s="57"/>
      <c r="I257" s="54"/>
      <c r="J257" s="184"/>
      <c r="K257" s="163"/>
      <c r="L257" s="162"/>
      <c r="M257" s="169"/>
      <c r="N257" s="11"/>
      <c r="O257" s="169"/>
      <c r="P257" s="339"/>
      <c r="Q257" s="169"/>
      <c r="R257" s="355"/>
      <c r="S257" s="356"/>
      <c r="T257" s="169"/>
      <c r="U257" s="155"/>
      <c r="V257" s="169"/>
      <c r="W257" s="313"/>
      <c r="X257" s="179"/>
      <c r="Y257" s="169"/>
      <c r="Z257" s="169"/>
      <c r="AA257" s="169"/>
      <c r="AB257" s="169"/>
      <c r="AC257" s="169"/>
      <c r="AD257" s="169"/>
      <c r="AE257" s="169"/>
      <c r="AF257" s="169"/>
      <c r="AG257" s="169"/>
      <c r="AH257" s="169"/>
      <c r="AI257" s="169"/>
      <c r="AJ257" s="169"/>
      <c r="AK257" s="169"/>
      <c r="AL257" s="169"/>
      <c r="AM257" s="169"/>
      <c r="AN257" s="169"/>
      <c r="AO257" s="169"/>
      <c r="AP257" s="169"/>
      <c r="AQ257" s="169"/>
      <c r="AR257" s="169"/>
      <c r="AS257" s="169"/>
      <c r="AT257" s="169"/>
      <c r="AU257" s="169"/>
      <c r="AV257" s="169"/>
      <c r="AW257" s="169"/>
      <c r="AX257" s="169"/>
    </row>
    <row r="258" spans="5:50" ht="15.6">
      <c r="E258" s="11"/>
      <c r="F258" s="1004"/>
      <c r="G258" s="11"/>
      <c r="H258" s="11"/>
      <c r="I258" s="11"/>
      <c r="J258" s="180"/>
      <c r="K258" s="163"/>
      <c r="L258" s="162"/>
      <c r="M258" s="169"/>
      <c r="N258" s="11"/>
      <c r="O258" s="169"/>
      <c r="P258" s="169"/>
      <c r="Q258" s="198"/>
      <c r="R258" s="169"/>
      <c r="S258" s="198"/>
      <c r="T258" s="169"/>
      <c r="U258" s="167"/>
      <c r="V258" s="169"/>
      <c r="W258" s="313"/>
      <c r="X258" s="169"/>
      <c r="Y258" s="169"/>
      <c r="Z258" s="169"/>
      <c r="AA258" s="169"/>
      <c r="AB258" s="169"/>
      <c r="AC258" s="169"/>
      <c r="AD258" s="169"/>
      <c r="AE258" s="169"/>
      <c r="AF258" s="169"/>
      <c r="AG258" s="169"/>
      <c r="AH258" s="169"/>
      <c r="AI258" s="169"/>
      <c r="AJ258" s="169"/>
      <c r="AK258" s="169"/>
      <c r="AL258" s="169"/>
      <c r="AM258" s="169"/>
      <c r="AN258" s="169"/>
      <c r="AO258" s="169"/>
      <c r="AP258" s="169"/>
      <c r="AQ258" s="169"/>
      <c r="AR258" s="169"/>
      <c r="AS258" s="169"/>
      <c r="AT258" s="169"/>
      <c r="AU258" s="169"/>
      <c r="AV258" s="169"/>
      <c r="AW258" s="169"/>
      <c r="AX258" s="169"/>
    </row>
    <row r="259" spans="5:50" ht="15.6">
      <c r="E259" s="11"/>
      <c r="F259" s="11"/>
      <c r="G259" s="11"/>
      <c r="H259" s="11"/>
      <c r="I259" s="11"/>
      <c r="J259" s="180"/>
      <c r="K259" s="163"/>
      <c r="L259" s="162"/>
      <c r="M259" s="169"/>
      <c r="N259" s="11"/>
      <c r="O259" s="169"/>
      <c r="P259" s="169"/>
      <c r="Q259" s="198"/>
      <c r="R259" s="970"/>
      <c r="S259" s="198"/>
      <c r="T259" s="169"/>
      <c r="U259" s="167"/>
      <c r="V259" s="169"/>
      <c r="W259" s="313"/>
      <c r="X259" s="186"/>
      <c r="Y259" s="169"/>
      <c r="Z259" s="169"/>
      <c r="AA259" s="169"/>
      <c r="AB259" s="169"/>
      <c r="AC259" s="169"/>
      <c r="AD259" s="169"/>
      <c r="AE259" s="169"/>
      <c r="AF259" s="169"/>
      <c r="AG259" s="169"/>
      <c r="AH259" s="169"/>
      <c r="AI259" s="169"/>
      <c r="AJ259" s="169"/>
      <c r="AK259" s="169"/>
      <c r="AL259" s="169"/>
      <c r="AM259" s="169"/>
      <c r="AN259" s="169"/>
      <c r="AO259" s="169"/>
      <c r="AP259" s="169"/>
      <c r="AQ259" s="169"/>
      <c r="AR259" s="169"/>
      <c r="AS259" s="169"/>
      <c r="AT259" s="169"/>
      <c r="AU259" s="169"/>
      <c r="AV259" s="169"/>
      <c r="AW259" s="169"/>
      <c r="AX259" s="169"/>
    </row>
    <row r="260" spans="5:50" ht="15.6">
      <c r="E260" s="999"/>
      <c r="F260" s="11"/>
      <c r="G260" s="11"/>
      <c r="H260" s="348"/>
      <c r="I260" s="169"/>
      <c r="J260" s="180"/>
      <c r="K260" s="163"/>
      <c r="L260" s="162"/>
      <c r="M260" s="169"/>
      <c r="N260" s="11"/>
      <c r="O260" s="169"/>
      <c r="P260" s="170"/>
      <c r="Q260" s="198"/>
      <c r="R260" s="169"/>
      <c r="S260" s="198"/>
      <c r="T260" s="169"/>
      <c r="U260" s="167"/>
      <c r="V260" s="221"/>
      <c r="W260" s="313"/>
      <c r="X260" s="169"/>
      <c r="Y260" s="169"/>
      <c r="Z260" s="169"/>
      <c r="AA260" s="169"/>
      <c r="AB260" s="169"/>
      <c r="AC260" s="169"/>
      <c r="AD260" s="169"/>
      <c r="AE260" s="169"/>
      <c r="AF260" s="169"/>
      <c r="AG260" s="169"/>
      <c r="AH260" s="169"/>
      <c r="AI260" s="169"/>
      <c r="AJ260" s="169"/>
      <c r="AK260" s="169"/>
      <c r="AL260" s="169"/>
      <c r="AM260" s="169"/>
      <c r="AN260" s="169"/>
      <c r="AO260" s="169"/>
      <c r="AP260" s="169"/>
      <c r="AQ260" s="169"/>
      <c r="AR260" s="169"/>
      <c r="AS260" s="169"/>
      <c r="AT260" s="169"/>
      <c r="AU260" s="169"/>
      <c r="AV260" s="169"/>
      <c r="AW260" s="169"/>
      <c r="AX260" s="169"/>
    </row>
    <row r="261" spans="5:50">
      <c r="E261" s="764"/>
      <c r="F261" s="99"/>
      <c r="G261" s="223"/>
      <c r="H261" s="266"/>
      <c r="I261" s="336"/>
      <c r="J261" s="169"/>
      <c r="K261" s="179"/>
      <c r="L261" s="169"/>
      <c r="M261" s="169"/>
      <c r="N261" s="11"/>
      <c r="O261" s="169"/>
      <c r="P261" s="363"/>
      <c r="Q261" s="198"/>
      <c r="R261" s="169"/>
      <c r="S261" s="198"/>
      <c r="T261" s="169"/>
      <c r="U261" s="163"/>
      <c r="V261" s="169"/>
      <c r="W261" s="163"/>
      <c r="X261" s="350"/>
      <c r="Y261" s="169"/>
      <c r="Z261" s="169"/>
      <c r="AA261" s="169"/>
      <c r="AB261" s="169"/>
      <c r="AC261" s="169"/>
      <c r="AD261" s="169"/>
      <c r="AE261" s="169"/>
      <c r="AF261" s="169"/>
      <c r="AG261" s="169"/>
      <c r="AH261" s="169"/>
      <c r="AI261" s="169"/>
      <c r="AJ261" s="169"/>
      <c r="AK261" s="169"/>
      <c r="AL261" s="169"/>
      <c r="AM261" s="169"/>
      <c r="AN261" s="169"/>
      <c r="AO261" s="169"/>
      <c r="AP261" s="169"/>
      <c r="AQ261" s="169"/>
      <c r="AR261" s="169"/>
      <c r="AS261" s="169"/>
      <c r="AT261" s="169"/>
      <c r="AU261" s="169"/>
      <c r="AV261" s="169"/>
      <c r="AW261" s="169"/>
      <c r="AX261" s="169"/>
    </row>
    <row r="262" spans="5:50">
      <c r="E262" s="57"/>
      <c r="F262" s="1000"/>
      <c r="G262" s="1001"/>
      <c r="H262" s="167"/>
      <c r="I262" s="168"/>
      <c r="J262" s="169"/>
      <c r="K262" s="179"/>
      <c r="L262" s="169"/>
      <c r="M262" s="169"/>
      <c r="N262" s="11"/>
      <c r="O262" s="169"/>
      <c r="P262" s="170"/>
      <c r="Q262" s="198"/>
      <c r="R262" s="169"/>
      <c r="S262" s="198"/>
      <c r="T262" s="169"/>
      <c r="U262" s="163"/>
      <c r="V262" s="169"/>
      <c r="W262" s="163"/>
      <c r="X262" s="174"/>
      <c r="Y262" s="169"/>
      <c r="Z262" s="169"/>
      <c r="AA262" s="169"/>
      <c r="AB262" s="169"/>
      <c r="AC262" s="169"/>
      <c r="AD262" s="169"/>
      <c r="AE262" s="169"/>
      <c r="AF262" s="169"/>
      <c r="AG262" s="169"/>
      <c r="AH262" s="169"/>
      <c r="AI262" s="169"/>
      <c r="AJ262" s="169"/>
      <c r="AK262" s="169"/>
      <c r="AL262" s="169"/>
      <c r="AM262" s="169"/>
      <c r="AN262" s="169"/>
      <c r="AO262" s="169"/>
      <c r="AP262" s="169"/>
      <c r="AQ262" s="169"/>
      <c r="AR262" s="169"/>
      <c r="AS262" s="169"/>
      <c r="AT262" s="169"/>
      <c r="AU262" s="169"/>
      <c r="AV262" s="169"/>
      <c r="AW262" s="169"/>
      <c r="AX262" s="169"/>
    </row>
    <row r="263" spans="5:50">
      <c r="E263" s="7"/>
      <c r="F263" s="54"/>
      <c r="G263" s="234"/>
      <c r="H263" s="167"/>
      <c r="I263" s="162"/>
      <c r="J263" s="169"/>
      <c r="K263" s="298"/>
      <c r="L263" s="169"/>
      <c r="M263" s="169"/>
      <c r="N263" s="11"/>
      <c r="O263" s="169"/>
      <c r="P263" s="997"/>
      <c r="Q263" s="163"/>
      <c r="R263" s="169"/>
      <c r="S263" s="198"/>
      <c r="T263" s="169"/>
      <c r="U263" s="163"/>
      <c r="V263" s="169"/>
      <c r="W263" s="163"/>
      <c r="X263" s="174"/>
      <c r="Y263" s="186"/>
      <c r="Z263" s="169"/>
      <c r="AA263" s="169"/>
      <c r="AB263" s="169"/>
      <c r="AC263" s="169"/>
      <c r="AD263" s="169"/>
      <c r="AE263" s="169"/>
      <c r="AF263" s="169"/>
      <c r="AG263" s="169"/>
      <c r="AH263" s="169"/>
      <c r="AI263" s="169"/>
      <c r="AJ263" s="169"/>
      <c r="AK263" s="169"/>
      <c r="AL263" s="169"/>
      <c r="AM263" s="169"/>
      <c r="AN263" s="169"/>
      <c r="AO263" s="169"/>
      <c r="AP263" s="169"/>
      <c r="AQ263" s="169"/>
      <c r="AR263" s="169"/>
      <c r="AS263" s="169"/>
      <c r="AT263" s="169"/>
      <c r="AU263" s="169"/>
      <c r="AV263" s="169"/>
      <c r="AW263" s="169"/>
      <c r="AX263" s="169"/>
    </row>
    <row r="264" spans="5:50">
      <c r="E264" s="7"/>
      <c r="F264" s="54"/>
      <c r="G264" s="234"/>
      <c r="H264" s="163"/>
      <c r="I264" s="162"/>
      <c r="J264" s="169"/>
      <c r="K264" s="179"/>
      <c r="L264" s="169"/>
      <c r="M264" s="169"/>
      <c r="N264" s="11"/>
      <c r="O264" s="169"/>
      <c r="P264" s="358"/>
      <c r="Q264" s="198"/>
      <c r="R264" s="169"/>
      <c r="S264" s="198"/>
      <c r="T264" s="360"/>
      <c r="U264" s="163"/>
      <c r="V264" s="169"/>
      <c r="W264" s="163"/>
      <c r="X264" s="174"/>
      <c r="Y264" s="186"/>
      <c r="Z264" s="169"/>
      <c r="AA264" s="169"/>
      <c r="AB264" s="169"/>
      <c r="AC264" s="169"/>
      <c r="AD264" s="169"/>
      <c r="AE264" s="169"/>
      <c r="AF264" s="169"/>
      <c r="AG264" s="169"/>
      <c r="AH264" s="169"/>
      <c r="AI264" s="169"/>
      <c r="AJ264" s="169"/>
      <c r="AK264" s="169"/>
      <c r="AL264" s="169"/>
      <c r="AM264" s="169"/>
      <c r="AN264" s="169"/>
      <c r="AO264" s="169"/>
      <c r="AP264" s="169"/>
      <c r="AQ264" s="169"/>
      <c r="AR264" s="169"/>
      <c r="AS264" s="169"/>
      <c r="AT264" s="169"/>
      <c r="AU264" s="169"/>
      <c r="AV264" s="169"/>
      <c r="AW264" s="169"/>
      <c r="AX264" s="169"/>
    </row>
    <row r="265" spans="5:50">
      <c r="E265" s="170"/>
      <c r="F265" s="173"/>
      <c r="G265" s="338"/>
      <c r="H265" s="163"/>
      <c r="I265" s="162"/>
      <c r="J265" s="297"/>
      <c r="K265" s="168"/>
      <c r="L265" s="168"/>
      <c r="M265" s="169"/>
      <c r="N265" s="11"/>
      <c r="O265" s="169"/>
      <c r="P265" s="170"/>
      <c r="Q265" s="198"/>
      <c r="R265" s="169"/>
      <c r="S265" s="198"/>
      <c r="T265" s="221"/>
      <c r="U265" s="163"/>
      <c r="V265" s="169"/>
      <c r="W265" s="163"/>
      <c r="X265" s="174"/>
      <c r="Y265" s="186"/>
      <c r="Z265" s="169"/>
      <c r="AA265" s="169"/>
      <c r="AB265" s="169"/>
      <c r="AC265" s="169"/>
      <c r="AD265" s="169"/>
      <c r="AE265" s="169"/>
      <c r="AF265" s="169"/>
      <c r="AG265" s="169"/>
      <c r="AH265" s="169"/>
      <c r="AI265" s="169"/>
      <c r="AJ265" s="169"/>
      <c r="AK265" s="169"/>
      <c r="AL265" s="169"/>
      <c r="AM265" s="169"/>
      <c r="AN265" s="169"/>
      <c r="AO265" s="169"/>
      <c r="AP265" s="169"/>
      <c r="AQ265" s="169"/>
      <c r="AR265" s="169"/>
      <c r="AS265" s="169"/>
      <c r="AT265" s="169"/>
      <c r="AU265" s="169"/>
      <c r="AV265" s="169"/>
      <c r="AW265" s="169"/>
      <c r="AX265" s="169"/>
    </row>
    <row r="266" spans="5:50" ht="15.6">
      <c r="E266" s="57"/>
      <c r="F266" s="15"/>
      <c r="G266" s="231"/>
      <c r="H266" s="11"/>
      <c r="I266" s="11"/>
      <c r="J266" s="244"/>
      <c r="K266" s="163"/>
      <c r="L266" s="162"/>
      <c r="M266" s="169"/>
      <c r="N266" s="11"/>
      <c r="O266" s="169"/>
      <c r="P266" s="170"/>
      <c r="Q266" s="350"/>
      <c r="R266" s="169"/>
      <c r="S266" s="198"/>
      <c r="T266" s="169"/>
      <c r="U266" s="163"/>
      <c r="V266" s="169"/>
      <c r="W266" s="163"/>
      <c r="X266" s="313"/>
      <c r="Y266" s="186"/>
      <c r="Z266" s="169"/>
      <c r="AA266" s="169"/>
      <c r="AB266" s="169"/>
      <c r="AC266" s="169"/>
      <c r="AD266" s="169"/>
      <c r="AE266" s="169"/>
      <c r="AF266" s="169"/>
      <c r="AG266" s="169"/>
      <c r="AH266" s="169"/>
      <c r="AI266" s="169"/>
      <c r="AJ266" s="169"/>
      <c r="AK266" s="169"/>
      <c r="AL266" s="169"/>
      <c r="AM266" s="169"/>
      <c r="AN266" s="169"/>
      <c r="AO266" s="169"/>
      <c r="AP266" s="169"/>
      <c r="AQ266" s="169"/>
      <c r="AR266" s="169"/>
      <c r="AS266" s="169"/>
      <c r="AT266" s="169"/>
      <c r="AU266" s="169"/>
      <c r="AV266" s="169"/>
      <c r="AW266" s="169"/>
      <c r="AX266" s="169"/>
    </row>
    <row r="267" spans="5:50" ht="15.6">
      <c r="E267" s="57"/>
      <c r="F267" s="54"/>
      <c r="G267" s="234"/>
      <c r="H267" s="11"/>
      <c r="I267" s="11"/>
      <c r="J267" s="169"/>
      <c r="K267" s="179"/>
      <c r="L267" s="169"/>
      <c r="M267" s="169"/>
      <c r="N267" s="11"/>
      <c r="O267" s="169"/>
      <c r="P267" s="170"/>
      <c r="Q267" s="198"/>
      <c r="R267" s="169"/>
      <c r="S267" s="198"/>
      <c r="T267" s="169"/>
      <c r="U267" s="163"/>
      <c r="V267" s="169"/>
      <c r="W267" s="163"/>
      <c r="X267" s="313"/>
      <c r="Y267" s="186"/>
      <c r="Z267" s="169"/>
      <c r="AA267" s="169"/>
      <c r="AB267" s="169"/>
      <c r="AC267" s="169"/>
      <c r="AD267" s="169"/>
      <c r="AE267" s="169"/>
      <c r="AF267" s="169"/>
      <c r="AG267" s="169"/>
      <c r="AH267" s="169"/>
      <c r="AI267" s="169"/>
      <c r="AJ267" s="169"/>
      <c r="AK267" s="169"/>
      <c r="AL267" s="169"/>
      <c r="AM267" s="169"/>
      <c r="AN267" s="169"/>
      <c r="AO267" s="169"/>
      <c r="AP267" s="169"/>
      <c r="AQ267" s="169"/>
      <c r="AR267" s="169"/>
      <c r="AS267" s="169"/>
      <c r="AT267" s="169"/>
      <c r="AU267" s="169"/>
      <c r="AV267" s="169"/>
      <c r="AW267" s="169"/>
      <c r="AX267" s="169"/>
    </row>
    <row r="268" spans="5:50" ht="15.6">
      <c r="E268" s="11"/>
      <c r="F268" s="11"/>
      <c r="G268" s="11"/>
      <c r="H268" s="11"/>
      <c r="I268" s="11"/>
      <c r="J268" s="169"/>
      <c r="K268" s="179"/>
      <c r="L268" s="169"/>
      <c r="M268" s="169"/>
      <c r="N268" s="11"/>
      <c r="O268" s="169"/>
      <c r="P268" s="163"/>
      <c r="Q268" s="347"/>
      <c r="R268" s="221"/>
      <c r="S268" s="198"/>
      <c r="T268" s="169"/>
      <c r="U268" s="163"/>
      <c r="V268" s="360"/>
      <c r="W268" s="163"/>
      <c r="X268" s="313"/>
      <c r="Y268" s="186"/>
      <c r="Z268" s="169"/>
      <c r="AA268" s="169"/>
      <c r="AB268" s="169"/>
      <c r="AC268" s="169"/>
      <c r="AD268" s="169"/>
      <c r="AE268" s="169"/>
      <c r="AF268" s="169"/>
      <c r="AG268" s="169"/>
      <c r="AH268" s="169"/>
      <c r="AI268" s="169"/>
      <c r="AJ268" s="169"/>
      <c r="AK268" s="169"/>
      <c r="AL268" s="169"/>
      <c r="AM268" s="169"/>
      <c r="AN268" s="169"/>
      <c r="AO268" s="169"/>
      <c r="AP268" s="169"/>
      <c r="AQ268" s="169"/>
      <c r="AR268" s="169"/>
      <c r="AS268" s="169"/>
      <c r="AT268" s="169"/>
      <c r="AU268" s="169"/>
      <c r="AV268" s="169"/>
      <c r="AW268" s="169"/>
      <c r="AX268" s="169"/>
    </row>
    <row r="269" spans="5:50" ht="15.6">
      <c r="E269" s="768"/>
      <c r="F269" s="57"/>
      <c r="G269" s="11"/>
      <c r="H269" s="351"/>
      <c r="I269" s="11"/>
      <c r="J269" s="169"/>
      <c r="K269" s="179"/>
      <c r="L269" s="169"/>
      <c r="M269" s="169"/>
      <c r="N269" s="11"/>
      <c r="O269" s="169"/>
      <c r="P269" s="361"/>
      <c r="Q269" s="198"/>
      <c r="R269" s="360"/>
      <c r="S269" s="198"/>
      <c r="T269" s="169"/>
      <c r="U269" s="201"/>
      <c r="V269" s="169"/>
      <c r="W269" s="163"/>
      <c r="X269" s="313"/>
      <c r="Y269" s="169"/>
      <c r="Z269" s="169"/>
      <c r="AA269" s="169"/>
      <c r="AB269" s="169"/>
      <c r="AC269" s="169"/>
      <c r="AD269" s="169"/>
      <c r="AE269" s="169"/>
      <c r="AF269" s="169"/>
      <c r="AG269" s="169"/>
      <c r="AH269" s="169"/>
      <c r="AI269" s="169"/>
      <c r="AJ269" s="169"/>
      <c r="AK269" s="169"/>
      <c r="AL269" s="169"/>
      <c r="AM269" s="169"/>
      <c r="AN269" s="169"/>
      <c r="AO269" s="169"/>
      <c r="AP269" s="169"/>
      <c r="AQ269" s="169"/>
      <c r="AR269" s="169"/>
      <c r="AS269" s="169"/>
      <c r="AT269" s="169"/>
      <c r="AU269" s="169"/>
      <c r="AV269" s="169"/>
      <c r="AW269" s="169"/>
      <c r="AX269" s="169"/>
    </row>
    <row r="270" spans="5:50" ht="15.6">
      <c r="E270" s="764"/>
      <c r="F270" s="99"/>
      <c r="G270" s="223"/>
      <c r="H270" s="266"/>
      <c r="I270" s="336"/>
      <c r="J270" s="169"/>
      <c r="K270" s="179"/>
      <c r="L270" s="169"/>
      <c r="M270" s="169"/>
      <c r="N270" s="11"/>
      <c r="O270" s="169"/>
      <c r="P270" s="163"/>
      <c r="Q270" s="198"/>
      <c r="R270" s="169"/>
      <c r="S270" s="198"/>
      <c r="T270" s="169"/>
      <c r="U270" s="169"/>
      <c r="V270" s="169"/>
      <c r="W270" s="163"/>
      <c r="X270" s="313"/>
      <c r="Y270" s="169"/>
      <c r="Z270" s="169"/>
      <c r="AA270" s="169"/>
      <c r="AB270" s="169"/>
      <c r="AC270" s="169"/>
      <c r="AD270" s="169"/>
      <c r="AE270" s="169"/>
      <c r="AF270" s="169"/>
      <c r="AG270" s="169"/>
      <c r="AH270" s="169"/>
      <c r="AI270" s="169"/>
      <c r="AJ270" s="169"/>
      <c r="AK270" s="169"/>
      <c r="AL270" s="169"/>
      <c r="AM270" s="169"/>
      <c r="AN270" s="169"/>
      <c r="AO270" s="169"/>
      <c r="AP270" s="169"/>
      <c r="AQ270" s="169"/>
      <c r="AR270" s="169"/>
      <c r="AS270" s="169"/>
      <c r="AT270" s="169"/>
      <c r="AU270" s="169"/>
      <c r="AV270" s="169"/>
      <c r="AW270" s="169"/>
      <c r="AX270" s="169"/>
    </row>
    <row r="271" spans="5:50" ht="12" customHeight="1">
      <c r="E271" s="7"/>
      <c r="F271" s="15"/>
      <c r="G271" s="769"/>
      <c r="H271" s="364"/>
      <c r="I271" s="168"/>
      <c r="J271" s="186"/>
      <c r="K271" s="179"/>
      <c r="L271" s="169"/>
      <c r="M271" s="337"/>
      <c r="N271" s="11"/>
      <c r="O271" s="169"/>
      <c r="P271" s="163"/>
      <c r="Q271" s="198"/>
      <c r="R271" s="169"/>
      <c r="S271" s="198"/>
      <c r="T271" s="169"/>
      <c r="U271" s="163"/>
      <c r="V271" s="169"/>
      <c r="W271" s="169"/>
      <c r="X271" s="313"/>
      <c r="Y271" s="169"/>
      <c r="Z271" s="169"/>
      <c r="AA271" s="169"/>
      <c r="AB271" s="169"/>
      <c r="AC271" s="169"/>
      <c r="AD271" s="169"/>
      <c r="AE271" s="169"/>
      <c r="AF271" s="169"/>
      <c r="AG271" s="169"/>
      <c r="AH271" s="169"/>
      <c r="AI271" s="169"/>
      <c r="AJ271" s="169"/>
      <c r="AK271" s="169"/>
      <c r="AL271" s="169"/>
      <c r="AM271" s="169"/>
      <c r="AN271" s="169"/>
      <c r="AO271" s="169"/>
      <c r="AP271" s="169"/>
      <c r="AQ271" s="169"/>
      <c r="AR271" s="169"/>
      <c r="AS271" s="169"/>
      <c r="AT271" s="169"/>
      <c r="AU271" s="169"/>
      <c r="AV271" s="169"/>
      <c r="AW271" s="169"/>
      <c r="AX271" s="169"/>
    </row>
    <row r="272" spans="5:50" ht="14.25" customHeight="1">
      <c r="E272" s="7"/>
      <c r="F272" s="678"/>
      <c r="G272" s="735"/>
      <c r="H272" s="163"/>
      <c r="I272" s="162"/>
      <c r="J272" s="180"/>
      <c r="K272" s="179"/>
      <c r="L272" s="162"/>
      <c r="M272" s="232"/>
      <c r="N272" s="11"/>
      <c r="O272" s="169"/>
      <c r="P272" s="167"/>
      <c r="Q272" s="198"/>
      <c r="R272" s="169"/>
      <c r="S272" s="198"/>
      <c r="T272" s="169"/>
      <c r="U272" s="169"/>
      <c r="V272" s="169"/>
      <c r="W272" s="169"/>
      <c r="X272" s="313"/>
      <c r="Y272" s="169"/>
      <c r="Z272" s="169"/>
      <c r="AA272" s="169"/>
      <c r="AB272" s="169"/>
      <c r="AC272" s="169"/>
      <c r="AD272" s="169"/>
      <c r="AE272" s="169"/>
      <c r="AF272" s="169"/>
      <c r="AG272" s="169"/>
      <c r="AH272" s="169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</row>
    <row r="273" spans="5:50" ht="12" customHeight="1">
      <c r="E273" s="7"/>
      <c r="F273" s="678"/>
      <c r="G273" s="735"/>
      <c r="H273" s="167"/>
      <c r="I273" s="168"/>
      <c r="J273" s="180"/>
      <c r="K273" s="163"/>
      <c r="L273" s="162"/>
      <c r="M273" s="169"/>
      <c r="N273" s="11"/>
      <c r="O273" s="169"/>
      <c r="P273" s="163"/>
      <c r="Q273" s="169"/>
      <c r="R273" s="169"/>
      <c r="S273" s="198"/>
      <c r="T273" s="982"/>
      <c r="U273" s="169"/>
      <c r="V273" s="169"/>
      <c r="W273" s="169"/>
      <c r="X273" s="169"/>
      <c r="Y273" s="169"/>
      <c r="Z273" s="169"/>
      <c r="AA273" s="169"/>
      <c r="AB273" s="169"/>
      <c r="AC273" s="169"/>
      <c r="AD273" s="169"/>
      <c r="AE273" s="169"/>
      <c r="AF273" s="169"/>
      <c r="AG273" s="169"/>
      <c r="AH273" s="169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</row>
    <row r="274" spans="5:50">
      <c r="E274" s="7"/>
      <c r="F274" s="678"/>
      <c r="G274" s="735"/>
      <c r="H274" s="167"/>
      <c r="I274" s="168"/>
      <c r="J274" s="256"/>
      <c r="K274" s="201"/>
      <c r="L274" s="311"/>
      <c r="M274" s="169"/>
      <c r="N274" s="11"/>
      <c r="O274" s="169"/>
      <c r="P274" s="360"/>
      <c r="Q274" s="169"/>
      <c r="R274" s="169"/>
      <c r="S274" s="163"/>
      <c r="T274" s="163"/>
      <c r="U274" s="169"/>
      <c r="V274" s="169"/>
      <c r="W274" s="169"/>
      <c r="X274" s="169"/>
      <c r="Y274" s="169"/>
      <c r="Z274" s="169"/>
      <c r="AA274" s="169"/>
      <c r="AB274" s="169"/>
      <c r="AC274" s="169"/>
      <c r="AD274" s="169"/>
      <c r="AE274" s="169"/>
      <c r="AF274" s="169"/>
      <c r="AG274" s="169"/>
      <c r="AH274" s="169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</row>
    <row r="275" spans="5:50">
      <c r="E275" s="7"/>
      <c r="F275" s="678"/>
      <c r="G275" s="735"/>
      <c r="H275" s="167"/>
      <c r="I275" s="168"/>
      <c r="J275" s="169"/>
      <c r="K275" s="298"/>
      <c r="L275" s="169"/>
      <c r="M275" s="169"/>
      <c r="N275" s="11"/>
      <c r="O275" s="169"/>
      <c r="P275" s="169"/>
      <c r="Q275" s="169"/>
      <c r="R275" s="169"/>
      <c r="S275" s="163"/>
      <c r="T275" s="169"/>
      <c r="U275" s="169"/>
      <c r="V275" s="169"/>
      <c r="W275" s="169"/>
      <c r="X275" s="169"/>
      <c r="Y275" s="169"/>
      <c r="Z275" s="169"/>
      <c r="AA275" s="169"/>
      <c r="AB275" s="169"/>
      <c r="AC275" s="169"/>
      <c r="AD275" s="169"/>
      <c r="AE275" s="169"/>
      <c r="AF275" s="169"/>
      <c r="AG275" s="169"/>
      <c r="AH275" s="169"/>
      <c r="AI275" s="169"/>
      <c r="AJ275" s="169"/>
      <c r="AK275" s="169"/>
      <c r="AL275" s="169"/>
      <c r="AM275" s="169"/>
      <c r="AN275" s="169"/>
      <c r="AO275" s="169"/>
      <c r="AP275" s="169"/>
      <c r="AQ275" s="169"/>
      <c r="AR275" s="169"/>
      <c r="AS275" s="169"/>
      <c r="AT275" s="169"/>
      <c r="AU275" s="169"/>
      <c r="AV275" s="169"/>
      <c r="AW275" s="169"/>
      <c r="AX275" s="169"/>
    </row>
    <row r="276" spans="5:50">
      <c r="E276" s="170"/>
      <c r="F276" s="173"/>
      <c r="G276" s="338"/>
      <c r="H276" s="167"/>
      <c r="I276" s="168"/>
      <c r="J276" s="194"/>
      <c r="K276" s="177"/>
      <c r="L276" s="177"/>
      <c r="M276" s="169"/>
      <c r="N276" s="11"/>
      <c r="O276" s="169"/>
      <c r="P276" s="169"/>
      <c r="Q276" s="169"/>
      <c r="R276" s="169"/>
      <c r="S276" s="169"/>
      <c r="T276" s="169"/>
      <c r="U276" s="169"/>
      <c r="V276" s="169"/>
      <c r="W276" s="169"/>
      <c r="X276" s="169"/>
      <c r="Y276" s="169"/>
      <c r="Z276" s="169"/>
      <c r="AA276" s="169"/>
      <c r="AB276" s="169"/>
      <c r="AC276" s="169"/>
      <c r="AD276" s="169"/>
      <c r="AE276" s="169"/>
      <c r="AF276" s="169"/>
      <c r="AG276" s="169"/>
      <c r="AH276" s="169"/>
      <c r="AI276" s="169"/>
      <c r="AJ276" s="169"/>
      <c r="AK276" s="169"/>
      <c r="AL276" s="169"/>
      <c r="AM276" s="169"/>
      <c r="AN276" s="169"/>
      <c r="AO276" s="169"/>
      <c r="AP276" s="169"/>
      <c r="AQ276" s="169"/>
      <c r="AR276" s="169"/>
      <c r="AS276" s="169"/>
      <c r="AT276" s="169"/>
      <c r="AU276" s="169"/>
      <c r="AV276" s="169"/>
      <c r="AW276" s="169"/>
      <c r="AX276" s="169"/>
    </row>
    <row r="277" spans="5:50">
      <c r="E277" s="105"/>
      <c r="F277" s="149"/>
      <c r="G277" s="766"/>
      <c r="H277" s="163"/>
      <c r="I277" s="162"/>
      <c r="J277" s="184"/>
      <c r="K277" s="163"/>
      <c r="L277" s="162"/>
      <c r="M277" s="169"/>
      <c r="N277" s="11"/>
      <c r="O277" s="169"/>
      <c r="P277" s="169"/>
      <c r="Q277" s="169"/>
      <c r="R277" s="169"/>
      <c r="S277" s="169"/>
      <c r="T277" s="169"/>
      <c r="U277" s="169"/>
      <c r="V277" s="169"/>
      <c r="W277" s="169"/>
      <c r="X277" s="169"/>
      <c r="Y277" s="169"/>
      <c r="Z277" s="169"/>
      <c r="AA277" s="169"/>
      <c r="AB277" s="169"/>
      <c r="AC277" s="169"/>
      <c r="AD277" s="169"/>
      <c r="AE277" s="169"/>
      <c r="AF277" s="169"/>
      <c r="AG277" s="169"/>
      <c r="AH277" s="169"/>
      <c r="AI277" s="169"/>
      <c r="AJ277" s="169"/>
      <c r="AK277" s="169"/>
      <c r="AL277" s="169"/>
      <c r="AM277" s="169"/>
      <c r="AN277" s="169"/>
      <c r="AO277" s="169"/>
      <c r="AP277" s="169"/>
      <c r="AQ277" s="169"/>
      <c r="AR277" s="169"/>
      <c r="AS277" s="169"/>
      <c r="AT277" s="169"/>
      <c r="AU277" s="169"/>
      <c r="AV277" s="169"/>
      <c r="AW277" s="169"/>
      <c r="AX277" s="169"/>
    </row>
    <row r="278" spans="5:50">
      <c r="E278" s="7"/>
      <c r="F278" s="15"/>
      <c r="G278" s="1009"/>
      <c r="H278" s="11"/>
      <c r="I278" s="11"/>
      <c r="J278" s="180"/>
      <c r="K278" s="163"/>
      <c r="L278" s="162"/>
      <c r="M278" s="169"/>
      <c r="N278" s="11"/>
      <c r="O278" s="169"/>
      <c r="P278" s="336"/>
      <c r="Q278" s="337"/>
      <c r="R278" s="169"/>
      <c r="S278" s="169"/>
      <c r="T278" s="169"/>
      <c r="U278" s="169"/>
      <c r="V278" s="169"/>
      <c r="W278" s="169"/>
      <c r="X278" s="169"/>
      <c r="Y278" s="169"/>
      <c r="Z278" s="169"/>
      <c r="AA278" s="169"/>
      <c r="AB278" s="169"/>
      <c r="AC278" s="169"/>
      <c r="AD278" s="169"/>
      <c r="AE278" s="169"/>
      <c r="AF278" s="169"/>
      <c r="AG278" s="169"/>
      <c r="AH278" s="169"/>
      <c r="AI278" s="169"/>
      <c r="AJ278" s="169"/>
      <c r="AK278" s="169"/>
      <c r="AL278" s="169"/>
      <c r="AM278" s="169"/>
      <c r="AN278" s="169"/>
      <c r="AO278" s="169"/>
      <c r="AP278" s="169"/>
      <c r="AQ278" s="169"/>
      <c r="AR278" s="169"/>
      <c r="AS278" s="169"/>
      <c r="AT278" s="169"/>
      <c r="AU278" s="169"/>
      <c r="AV278" s="169"/>
      <c r="AW278" s="169"/>
      <c r="AX278" s="169"/>
    </row>
    <row r="279" spans="5:50">
      <c r="E279" s="167"/>
      <c r="F279" s="168"/>
      <c r="G279" s="169"/>
      <c r="H279" s="11"/>
      <c r="I279" s="11"/>
      <c r="J279" s="180"/>
      <c r="K279" s="163"/>
      <c r="L279" s="162"/>
      <c r="M279" s="169"/>
      <c r="N279" s="11"/>
      <c r="O279" s="169"/>
      <c r="P279" s="162"/>
      <c r="Q279" s="225"/>
      <c r="R279" s="169"/>
      <c r="S279" s="169"/>
      <c r="T279" s="169"/>
      <c r="U279" s="169"/>
      <c r="V279" s="169"/>
      <c r="W279" s="169"/>
      <c r="X279" s="169"/>
      <c r="Y279" s="169"/>
      <c r="Z279" s="169"/>
      <c r="AA279" s="169"/>
      <c r="AB279" s="169"/>
      <c r="AC279" s="169"/>
      <c r="AD279" s="169"/>
      <c r="AE279" s="169"/>
      <c r="AF279" s="169"/>
      <c r="AG279" s="169"/>
      <c r="AH279" s="169"/>
      <c r="AI279" s="169"/>
      <c r="AJ279" s="169"/>
      <c r="AK279" s="169"/>
      <c r="AL279" s="169"/>
      <c r="AM279" s="169"/>
      <c r="AN279" s="169"/>
      <c r="AO279" s="169"/>
      <c r="AP279" s="169"/>
      <c r="AQ279" s="169"/>
      <c r="AR279" s="169"/>
      <c r="AS279" s="169"/>
      <c r="AT279" s="169"/>
      <c r="AU279" s="169"/>
      <c r="AV279" s="169"/>
      <c r="AW279" s="169"/>
      <c r="AX279" s="169"/>
    </row>
    <row r="280" spans="5:50">
      <c r="E280" s="11"/>
      <c r="F280" s="11"/>
      <c r="G280" s="11"/>
      <c r="H280" s="11"/>
      <c r="I280" s="11"/>
      <c r="J280" s="181"/>
      <c r="K280" s="163"/>
      <c r="L280" s="162"/>
      <c r="M280" s="169"/>
      <c r="N280" s="11"/>
      <c r="O280" s="169"/>
      <c r="P280" s="177"/>
      <c r="Q280" s="229"/>
      <c r="R280" s="169"/>
      <c r="S280" s="169"/>
      <c r="T280" s="169"/>
      <c r="U280" s="169"/>
      <c r="V280" s="169"/>
      <c r="W280" s="169"/>
      <c r="X280" s="169"/>
      <c r="Y280" s="169"/>
      <c r="Z280" s="169"/>
      <c r="AA280" s="169"/>
      <c r="AB280" s="169"/>
      <c r="AC280" s="169"/>
      <c r="AD280" s="169"/>
      <c r="AE280" s="169"/>
      <c r="AF280" s="169"/>
      <c r="AG280" s="169"/>
      <c r="AH280" s="169"/>
      <c r="AI280" s="169"/>
      <c r="AJ280" s="169"/>
      <c r="AK280" s="169"/>
      <c r="AL280" s="169"/>
      <c r="AM280" s="169"/>
      <c r="AN280" s="169"/>
      <c r="AO280" s="169"/>
      <c r="AP280" s="169"/>
      <c r="AQ280" s="169"/>
      <c r="AR280" s="169"/>
      <c r="AS280" s="169"/>
      <c r="AT280" s="169"/>
      <c r="AU280" s="169"/>
      <c r="AV280" s="169"/>
      <c r="AW280" s="169"/>
      <c r="AX280" s="169"/>
    </row>
    <row r="281" spans="5:50">
      <c r="E281" s="11"/>
      <c r="F281" s="11"/>
      <c r="G281" s="11"/>
      <c r="H281" s="11"/>
      <c r="I281" s="11"/>
      <c r="J281" s="181"/>
      <c r="K281" s="163"/>
      <c r="L281" s="162"/>
      <c r="M281" s="169"/>
      <c r="N281" s="11"/>
      <c r="O281" s="169"/>
      <c r="P281" s="177"/>
      <c r="Q281" s="229"/>
      <c r="R281" s="169"/>
      <c r="S281" s="169"/>
      <c r="T281" s="169"/>
      <c r="U281" s="169"/>
      <c r="V281" s="169"/>
      <c r="W281" s="169"/>
      <c r="X281" s="169"/>
      <c r="Y281" s="169"/>
      <c r="Z281" s="169"/>
      <c r="AA281" s="169"/>
      <c r="AB281" s="169"/>
      <c r="AC281" s="169"/>
      <c r="AD281" s="169"/>
      <c r="AE281" s="169"/>
      <c r="AF281" s="169"/>
      <c r="AG281" s="169"/>
      <c r="AH281" s="169"/>
      <c r="AI281" s="169"/>
      <c r="AJ281" s="169"/>
      <c r="AK281" s="169"/>
      <c r="AL281" s="169"/>
      <c r="AM281" s="169"/>
      <c r="AN281" s="169"/>
      <c r="AO281" s="169"/>
      <c r="AP281" s="169"/>
      <c r="AQ281" s="169"/>
      <c r="AR281" s="169"/>
      <c r="AS281" s="169"/>
      <c r="AT281" s="169"/>
      <c r="AU281" s="169"/>
      <c r="AV281" s="169"/>
      <c r="AW281" s="169"/>
      <c r="AX281" s="169"/>
    </row>
    <row r="282" spans="5:50">
      <c r="E282" s="11"/>
      <c r="F282" s="11"/>
      <c r="G282" s="11"/>
      <c r="H282" s="11"/>
      <c r="I282" s="11"/>
      <c r="J282" s="169"/>
      <c r="K282" s="179"/>
      <c r="L282" s="169"/>
      <c r="M282" s="169"/>
      <c r="N282" s="11"/>
      <c r="O282" s="169"/>
      <c r="P282" s="177"/>
      <c r="Q282" s="229"/>
      <c r="R282" s="169"/>
      <c r="S282" s="169"/>
      <c r="T282" s="169"/>
      <c r="U282" s="169"/>
      <c r="V282" s="169"/>
      <c r="W282" s="169"/>
      <c r="X282" s="169"/>
      <c r="Y282" s="169"/>
      <c r="Z282" s="169"/>
      <c r="AA282" s="169"/>
      <c r="AB282" s="169"/>
      <c r="AC282" s="169"/>
      <c r="AD282" s="169"/>
      <c r="AE282" s="169"/>
      <c r="AF282" s="169"/>
      <c r="AG282" s="169"/>
      <c r="AH282" s="169"/>
      <c r="AI282" s="169"/>
      <c r="AJ282" s="169"/>
      <c r="AK282" s="169"/>
      <c r="AL282" s="169"/>
      <c r="AM282" s="169"/>
      <c r="AN282" s="169"/>
      <c r="AO282" s="169"/>
      <c r="AP282" s="169"/>
      <c r="AQ282" s="169"/>
      <c r="AR282" s="169"/>
      <c r="AS282" s="169"/>
      <c r="AT282" s="169"/>
      <c r="AU282" s="169"/>
      <c r="AV282" s="169"/>
      <c r="AW282" s="169"/>
      <c r="AX282" s="169"/>
    </row>
    <row r="283" spans="5:50">
      <c r="E283" s="11"/>
      <c r="F283" s="11"/>
      <c r="G283" s="11"/>
      <c r="H283" s="11"/>
      <c r="I283" s="11"/>
      <c r="J283" s="169"/>
      <c r="K283" s="298"/>
      <c r="L283" s="169"/>
      <c r="M283" s="169"/>
      <c r="N283" s="11"/>
      <c r="O283" s="169"/>
      <c r="P283" s="177"/>
      <c r="Q283" s="229"/>
      <c r="R283" s="169"/>
      <c r="S283" s="169"/>
      <c r="T283" s="169"/>
      <c r="U283" s="169"/>
      <c r="V283" s="169"/>
      <c r="W283" s="169"/>
      <c r="X283" s="169"/>
      <c r="Y283" s="169"/>
      <c r="Z283" s="169"/>
      <c r="AA283" s="169"/>
      <c r="AB283" s="169"/>
      <c r="AC283" s="169"/>
      <c r="AD283" s="169"/>
      <c r="AE283" s="169"/>
      <c r="AF283" s="169"/>
      <c r="AG283" s="169"/>
      <c r="AH283" s="169"/>
      <c r="AI283" s="169"/>
      <c r="AJ283" s="169"/>
      <c r="AK283" s="169"/>
      <c r="AL283" s="169"/>
      <c r="AM283" s="169"/>
      <c r="AN283" s="169"/>
      <c r="AO283" s="169"/>
      <c r="AP283" s="169"/>
      <c r="AQ283" s="169"/>
      <c r="AR283" s="169"/>
      <c r="AS283" s="169"/>
      <c r="AT283" s="169"/>
      <c r="AU283" s="169"/>
      <c r="AV283" s="169"/>
      <c r="AW283" s="169"/>
      <c r="AX283" s="169"/>
    </row>
    <row r="284" spans="5:50">
      <c r="E284" s="11"/>
      <c r="F284" s="11"/>
      <c r="G284" s="11"/>
      <c r="H284" s="11"/>
      <c r="I284" s="11"/>
      <c r="J284" s="180"/>
      <c r="K284" s="163"/>
      <c r="L284" s="153"/>
      <c r="M284" s="169"/>
      <c r="N284" s="11"/>
      <c r="O284" s="169"/>
      <c r="P284" s="173"/>
      <c r="Q284" s="338"/>
      <c r="R284" s="169"/>
      <c r="S284" s="169"/>
      <c r="T284" s="169"/>
      <c r="U284" s="169"/>
      <c r="V284" s="169"/>
      <c r="W284" s="169"/>
      <c r="X284" s="169"/>
      <c r="Y284" s="169"/>
      <c r="Z284" s="169"/>
      <c r="AA284" s="169"/>
      <c r="AB284" s="169"/>
      <c r="AC284" s="169"/>
      <c r="AD284" s="169"/>
      <c r="AE284" s="169"/>
      <c r="AF284" s="169"/>
      <c r="AG284" s="169"/>
      <c r="AH284" s="169"/>
      <c r="AI284" s="169"/>
      <c r="AJ284" s="169"/>
      <c r="AK284" s="169"/>
      <c r="AL284" s="169"/>
      <c r="AM284" s="169"/>
      <c r="AN284" s="169"/>
      <c r="AO284" s="169"/>
      <c r="AP284" s="169"/>
      <c r="AQ284" s="169"/>
      <c r="AR284" s="169"/>
      <c r="AS284" s="169"/>
      <c r="AT284" s="169"/>
      <c r="AU284" s="169"/>
      <c r="AV284" s="169"/>
      <c r="AW284" s="169"/>
      <c r="AX284" s="169"/>
    </row>
    <row r="285" spans="5:50">
      <c r="E285" s="11"/>
      <c r="F285" s="11"/>
      <c r="G285" s="11"/>
      <c r="H285" s="163"/>
      <c r="I285" s="162"/>
      <c r="J285" s="297"/>
      <c r="K285" s="168"/>
      <c r="L285" s="153"/>
      <c r="M285" s="169"/>
      <c r="N285" s="11"/>
      <c r="O285" s="169"/>
      <c r="P285" s="171"/>
      <c r="Q285" s="230"/>
      <c r="R285" s="169"/>
      <c r="S285" s="169"/>
      <c r="T285" s="169"/>
      <c r="U285" s="169"/>
      <c r="V285" s="169"/>
      <c r="W285" s="169"/>
      <c r="X285" s="169"/>
      <c r="Y285" s="169"/>
      <c r="Z285" s="169"/>
      <c r="AA285" s="169"/>
      <c r="AB285" s="169"/>
      <c r="AC285" s="169"/>
      <c r="AD285" s="169"/>
      <c r="AE285" s="169"/>
      <c r="AF285" s="169"/>
      <c r="AG285" s="169"/>
      <c r="AH285" s="169"/>
      <c r="AI285" s="169"/>
      <c r="AJ285" s="169"/>
      <c r="AK285" s="169"/>
      <c r="AL285" s="169"/>
      <c r="AM285" s="169"/>
      <c r="AN285" s="169"/>
      <c r="AO285" s="169"/>
      <c r="AP285" s="169"/>
      <c r="AQ285" s="169"/>
      <c r="AR285" s="169"/>
      <c r="AS285" s="169"/>
      <c r="AT285" s="169"/>
      <c r="AU285" s="169"/>
      <c r="AV285" s="169"/>
      <c r="AW285" s="169"/>
      <c r="AX285" s="169"/>
    </row>
    <row r="286" spans="5:50">
      <c r="E286" s="11"/>
      <c r="F286" s="11"/>
      <c r="G286" s="11"/>
      <c r="H286" s="11"/>
      <c r="I286" s="11"/>
      <c r="J286" s="184"/>
      <c r="K286" s="163"/>
      <c r="L286" s="155"/>
      <c r="M286" s="169"/>
      <c r="N286" s="11"/>
      <c r="O286" s="169"/>
      <c r="P286" s="162"/>
      <c r="Q286" s="232"/>
      <c r="R286" s="169"/>
      <c r="S286" s="169"/>
      <c r="T286" s="169"/>
      <c r="U286" s="169"/>
      <c r="V286" s="169"/>
      <c r="W286" s="169"/>
      <c r="X286" s="169"/>
      <c r="Y286" s="169"/>
      <c r="Z286" s="169"/>
      <c r="AA286" s="169"/>
      <c r="AB286" s="169"/>
      <c r="AC286" s="169"/>
      <c r="AD286" s="169"/>
      <c r="AE286" s="169"/>
      <c r="AF286" s="169"/>
      <c r="AG286" s="169"/>
      <c r="AH286" s="169"/>
      <c r="AI286" s="169"/>
      <c r="AJ286" s="169"/>
      <c r="AK286" s="169"/>
      <c r="AL286" s="169"/>
      <c r="AM286" s="169"/>
      <c r="AN286" s="169"/>
      <c r="AO286" s="169"/>
      <c r="AP286" s="169"/>
      <c r="AQ286" s="169"/>
      <c r="AR286" s="169"/>
      <c r="AS286" s="169"/>
      <c r="AT286" s="169"/>
      <c r="AU286" s="169"/>
      <c r="AV286" s="169"/>
      <c r="AW286" s="169"/>
      <c r="AX286" s="169"/>
    </row>
    <row r="287" spans="5:50">
      <c r="E287" s="11"/>
      <c r="F287" s="11"/>
      <c r="G287" s="11"/>
      <c r="H287" s="11"/>
      <c r="I287" s="11"/>
      <c r="J287" s="169"/>
      <c r="K287" s="179"/>
      <c r="L287" s="169"/>
      <c r="M287" s="169"/>
      <c r="N287" s="11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  <c r="Y287" s="169"/>
      <c r="Z287" s="169"/>
      <c r="AA287" s="169"/>
      <c r="AB287" s="169"/>
      <c r="AC287" s="169"/>
      <c r="AD287" s="169"/>
      <c r="AE287" s="169"/>
      <c r="AF287" s="169"/>
      <c r="AG287" s="169"/>
      <c r="AH287" s="169"/>
      <c r="AI287" s="169"/>
      <c r="AJ287" s="169"/>
      <c r="AK287" s="169"/>
      <c r="AL287" s="169"/>
      <c r="AM287" s="169"/>
      <c r="AN287" s="169"/>
      <c r="AO287" s="169"/>
      <c r="AP287" s="169"/>
      <c r="AQ287" s="169"/>
      <c r="AR287" s="169"/>
      <c r="AS287" s="169"/>
      <c r="AT287" s="169"/>
      <c r="AU287" s="169"/>
      <c r="AV287" s="169"/>
      <c r="AW287" s="169"/>
      <c r="AX287" s="169"/>
    </row>
    <row r="288" spans="5:50">
      <c r="E288" s="11"/>
      <c r="F288" s="11"/>
      <c r="G288" s="11"/>
      <c r="H288" s="11"/>
      <c r="I288" s="11"/>
      <c r="J288" s="169"/>
      <c r="K288" s="179"/>
      <c r="L288" s="169"/>
      <c r="M288" s="337"/>
      <c r="N288" s="11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  <c r="Y288" s="169"/>
      <c r="Z288" s="169"/>
      <c r="AA288" s="169"/>
      <c r="AB288" s="169"/>
      <c r="AC288" s="169"/>
      <c r="AD288" s="169"/>
      <c r="AE288" s="169"/>
      <c r="AF288" s="169"/>
      <c r="AG288" s="169"/>
      <c r="AH288" s="169"/>
      <c r="AI288" s="169"/>
      <c r="AJ288" s="169"/>
      <c r="AK288" s="169"/>
      <c r="AL288" s="169"/>
      <c r="AM288" s="169"/>
      <c r="AN288" s="169"/>
      <c r="AO288" s="169"/>
      <c r="AP288" s="169"/>
      <c r="AQ288" s="169"/>
      <c r="AR288" s="169"/>
      <c r="AS288" s="169"/>
      <c r="AT288" s="169"/>
      <c r="AU288" s="169"/>
      <c r="AV288" s="169"/>
      <c r="AW288" s="169"/>
      <c r="AX288" s="169"/>
    </row>
    <row r="289" spans="5:50">
      <c r="E289" s="11"/>
      <c r="F289" s="11"/>
      <c r="G289" s="11"/>
      <c r="H289" s="11"/>
      <c r="I289" s="11"/>
      <c r="J289" s="169"/>
      <c r="K289" s="179"/>
      <c r="L289" s="169"/>
      <c r="M289" s="169"/>
      <c r="N289" s="11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  <c r="Y289" s="169"/>
      <c r="Z289" s="169"/>
      <c r="AA289" s="169"/>
      <c r="AB289" s="169"/>
      <c r="AC289" s="169"/>
      <c r="AD289" s="169"/>
      <c r="AE289" s="169"/>
      <c r="AF289" s="169"/>
      <c r="AG289" s="169"/>
      <c r="AH289" s="169"/>
      <c r="AI289" s="169"/>
      <c r="AJ289" s="169"/>
      <c r="AK289" s="169"/>
      <c r="AL289" s="169"/>
      <c r="AM289" s="169"/>
      <c r="AN289" s="169"/>
      <c r="AO289" s="169"/>
      <c r="AP289" s="169"/>
      <c r="AQ289" s="169"/>
      <c r="AR289" s="169"/>
      <c r="AS289" s="169"/>
      <c r="AT289" s="169"/>
      <c r="AU289" s="169"/>
      <c r="AV289" s="169"/>
      <c r="AW289" s="169"/>
      <c r="AX289" s="169"/>
    </row>
    <row r="290" spans="5:50">
      <c r="E290" s="11"/>
      <c r="F290" s="11"/>
      <c r="G290" s="11"/>
      <c r="H290" s="11"/>
      <c r="I290" s="11"/>
      <c r="J290" s="169"/>
      <c r="K290" s="345"/>
      <c r="L290" s="169"/>
      <c r="M290" s="206"/>
      <c r="N290" s="11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  <c r="Y290" s="169"/>
      <c r="Z290" s="169"/>
      <c r="AA290" s="169"/>
      <c r="AB290" s="169"/>
      <c r="AC290" s="169"/>
      <c r="AD290" s="169"/>
      <c r="AE290" s="169"/>
      <c r="AF290" s="169"/>
      <c r="AG290" s="169"/>
      <c r="AH290" s="169"/>
      <c r="AI290" s="169"/>
      <c r="AJ290" s="169"/>
      <c r="AK290" s="169"/>
      <c r="AL290" s="169"/>
      <c r="AM290" s="169"/>
      <c r="AN290" s="169"/>
      <c r="AO290" s="169"/>
      <c r="AP290" s="169"/>
      <c r="AQ290" s="169"/>
      <c r="AR290" s="169"/>
      <c r="AS290" s="169"/>
      <c r="AT290" s="169"/>
      <c r="AU290" s="169"/>
      <c r="AV290" s="169"/>
      <c r="AW290" s="169"/>
      <c r="AX290" s="169"/>
    </row>
    <row r="291" spans="5:50">
      <c r="E291" s="11"/>
      <c r="F291" s="11"/>
      <c r="G291" s="11"/>
      <c r="H291" s="11"/>
      <c r="I291" s="11"/>
      <c r="J291" s="169"/>
      <c r="K291" s="179"/>
      <c r="L291" s="169"/>
      <c r="M291" s="232"/>
      <c r="N291" s="11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  <c r="Y291" s="169"/>
      <c r="Z291" s="169"/>
      <c r="AA291" s="169"/>
      <c r="AB291" s="169"/>
      <c r="AC291" s="169"/>
      <c r="AD291" s="169"/>
      <c r="AE291" s="169"/>
      <c r="AF291" s="169"/>
      <c r="AG291" s="169"/>
      <c r="AH291" s="169"/>
      <c r="AI291" s="169"/>
      <c r="AJ291" s="169"/>
      <c r="AK291" s="169"/>
      <c r="AL291" s="169"/>
      <c r="AM291" s="169"/>
      <c r="AN291" s="169"/>
      <c r="AO291" s="169"/>
      <c r="AP291" s="169"/>
      <c r="AQ291" s="169"/>
      <c r="AR291" s="169"/>
      <c r="AS291" s="169"/>
      <c r="AT291" s="169"/>
      <c r="AU291" s="169"/>
      <c r="AV291" s="169"/>
      <c r="AW291" s="169"/>
      <c r="AX291" s="169"/>
    </row>
    <row r="292" spans="5:50">
      <c r="E292" s="11"/>
      <c r="F292" s="11"/>
      <c r="G292" s="11"/>
      <c r="H292" s="11"/>
      <c r="I292" s="11"/>
      <c r="J292" s="258"/>
      <c r="K292" s="179"/>
      <c r="L292" s="169"/>
      <c r="M292" s="232"/>
      <c r="N292" s="11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  <c r="Y292" s="169"/>
      <c r="Z292" s="169"/>
      <c r="AA292" s="169"/>
      <c r="AB292" s="169"/>
      <c r="AC292" s="169"/>
      <c r="AD292" s="169"/>
      <c r="AE292" s="169"/>
      <c r="AF292" s="169"/>
      <c r="AG292" s="169"/>
      <c r="AH292" s="169"/>
      <c r="AI292" s="169"/>
      <c r="AJ292" s="169"/>
      <c r="AK292" s="169"/>
      <c r="AL292" s="169"/>
      <c r="AM292" s="169"/>
      <c r="AN292" s="169"/>
      <c r="AO292" s="169"/>
      <c r="AP292" s="169"/>
      <c r="AQ292" s="169"/>
      <c r="AR292" s="169"/>
      <c r="AS292" s="169"/>
      <c r="AT292" s="169"/>
      <c r="AU292" s="169"/>
      <c r="AV292" s="169"/>
      <c r="AW292" s="169"/>
      <c r="AX292" s="169"/>
    </row>
    <row r="293" spans="5:50">
      <c r="E293" s="11"/>
      <c r="F293" s="11"/>
      <c r="G293" s="11"/>
      <c r="H293" s="11"/>
      <c r="I293" s="11"/>
      <c r="J293" s="180"/>
      <c r="K293" s="179"/>
      <c r="L293" s="162"/>
      <c r="M293" s="232"/>
      <c r="N293" s="11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  <c r="Y293" s="169"/>
      <c r="Z293" s="169"/>
      <c r="AA293" s="169"/>
      <c r="AB293" s="169"/>
      <c r="AC293" s="169"/>
      <c r="AD293" s="169"/>
      <c r="AE293" s="169"/>
      <c r="AF293" s="169"/>
      <c r="AG293" s="169"/>
      <c r="AH293" s="169"/>
      <c r="AI293" s="169"/>
      <c r="AJ293" s="169"/>
      <c r="AK293" s="169"/>
      <c r="AL293" s="169"/>
      <c r="AM293" s="169"/>
      <c r="AN293" s="169"/>
      <c r="AO293" s="169"/>
      <c r="AP293" s="169"/>
      <c r="AQ293" s="169"/>
      <c r="AR293" s="169"/>
      <c r="AS293" s="169"/>
      <c r="AT293" s="169"/>
      <c r="AU293" s="169"/>
      <c r="AV293" s="169"/>
      <c r="AW293" s="169"/>
      <c r="AX293" s="169"/>
    </row>
    <row r="294" spans="5:50">
      <c r="E294" s="11"/>
      <c r="F294" s="11"/>
      <c r="G294" s="11"/>
      <c r="H294" s="11"/>
      <c r="I294" s="11"/>
      <c r="J294" s="180"/>
      <c r="K294" s="163"/>
      <c r="L294" s="162"/>
      <c r="M294" s="232"/>
      <c r="N294" s="11"/>
      <c r="O294" s="169"/>
      <c r="P294" s="169"/>
      <c r="Q294" s="169"/>
      <c r="R294" s="169"/>
      <c r="S294" s="169"/>
      <c r="T294" s="169"/>
      <c r="U294" s="169"/>
      <c r="V294" s="169"/>
      <c r="W294" s="169"/>
      <c r="X294" s="169"/>
      <c r="Y294" s="169"/>
      <c r="Z294" s="169"/>
      <c r="AA294" s="169"/>
      <c r="AB294" s="169"/>
      <c r="AC294" s="169"/>
      <c r="AD294" s="169"/>
      <c r="AE294" s="169"/>
      <c r="AF294" s="169"/>
      <c r="AG294" s="169"/>
      <c r="AH294" s="169"/>
      <c r="AI294" s="169"/>
      <c r="AJ294" s="169"/>
      <c r="AK294" s="169"/>
      <c r="AL294" s="169"/>
      <c r="AM294" s="169"/>
      <c r="AN294" s="169"/>
      <c r="AO294" s="169"/>
      <c r="AP294" s="169"/>
      <c r="AQ294" s="169"/>
      <c r="AR294" s="169"/>
      <c r="AS294" s="169"/>
      <c r="AT294" s="169"/>
      <c r="AU294" s="169"/>
      <c r="AV294" s="169"/>
      <c r="AW294" s="169"/>
      <c r="AX294" s="169"/>
    </row>
    <row r="295" spans="5:50" ht="15.6">
      <c r="E295" s="11"/>
      <c r="F295" s="11"/>
      <c r="G295" s="11"/>
      <c r="H295" s="11"/>
      <c r="I295" s="11"/>
      <c r="J295" s="185"/>
      <c r="K295" s="163"/>
      <c r="L295" s="179"/>
      <c r="M295" s="617"/>
      <c r="N295" s="11"/>
      <c r="O295" s="169"/>
      <c r="P295" s="169"/>
      <c r="Q295" s="169"/>
      <c r="R295" s="169"/>
      <c r="S295" s="169"/>
      <c r="T295" s="169"/>
      <c r="U295" s="169"/>
      <c r="V295" s="169"/>
      <c r="W295" s="169"/>
      <c r="X295" s="169"/>
      <c r="Y295" s="169"/>
      <c r="Z295" s="169"/>
      <c r="AA295" s="169"/>
      <c r="AB295" s="169"/>
      <c r="AC295" s="169"/>
      <c r="AD295" s="169"/>
      <c r="AE295" s="169"/>
      <c r="AF295" s="169"/>
      <c r="AG295" s="169"/>
      <c r="AH295" s="169"/>
      <c r="AI295" s="169"/>
      <c r="AJ295" s="169"/>
      <c r="AK295" s="169"/>
      <c r="AL295" s="169"/>
      <c r="AM295" s="169"/>
      <c r="AN295" s="169"/>
      <c r="AO295" s="169"/>
      <c r="AP295" s="169"/>
      <c r="AQ295" s="169"/>
      <c r="AR295" s="169"/>
      <c r="AS295" s="169"/>
      <c r="AT295" s="169"/>
      <c r="AU295" s="169"/>
      <c r="AV295" s="169"/>
      <c r="AW295" s="169"/>
      <c r="AX295" s="169"/>
    </row>
    <row r="296" spans="5:50">
      <c r="E296" s="11"/>
      <c r="F296" s="11"/>
      <c r="G296" s="11"/>
      <c r="H296" s="11"/>
      <c r="I296" s="11"/>
      <c r="J296" s="169"/>
      <c r="K296" s="298"/>
      <c r="L296" s="169"/>
      <c r="M296" s="169"/>
      <c r="N296" s="11"/>
      <c r="O296" s="169"/>
      <c r="P296" s="169"/>
      <c r="Q296" s="169"/>
      <c r="R296" s="169"/>
      <c r="S296" s="169"/>
      <c r="T296" s="169"/>
      <c r="U296" s="169"/>
      <c r="V296" s="169"/>
      <c r="W296" s="169"/>
      <c r="X296" s="169"/>
      <c r="Y296" s="169"/>
      <c r="Z296" s="169"/>
      <c r="AA296" s="169"/>
      <c r="AB296" s="169"/>
      <c r="AC296" s="169"/>
      <c r="AD296" s="169"/>
      <c r="AE296" s="169"/>
      <c r="AF296" s="169"/>
      <c r="AG296" s="169"/>
      <c r="AH296" s="169"/>
      <c r="AI296" s="169"/>
      <c r="AJ296" s="169"/>
      <c r="AK296" s="169"/>
      <c r="AL296" s="169"/>
      <c r="AM296" s="169"/>
      <c r="AN296" s="169"/>
      <c r="AO296" s="169"/>
      <c r="AP296" s="169"/>
      <c r="AQ296" s="169"/>
      <c r="AR296" s="169"/>
      <c r="AS296" s="169"/>
      <c r="AT296" s="169"/>
      <c r="AU296" s="169"/>
      <c r="AV296" s="169"/>
      <c r="AW296" s="169"/>
      <c r="AX296" s="169"/>
    </row>
    <row r="297" spans="5:50">
      <c r="E297" s="11"/>
      <c r="F297" s="11"/>
      <c r="G297" s="11"/>
      <c r="H297" s="11"/>
      <c r="I297" s="11"/>
      <c r="J297" s="194"/>
      <c r="K297" s="177"/>
      <c r="L297" s="177"/>
      <c r="M297" s="169"/>
      <c r="N297" s="11"/>
      <c r="O297" s="169"/>
      <c r="P297" s="169"/>
      <c r="Q297" s="169"/>
      <c r="R297" s="169"/>
      <c r="S297" s="169"/>
      <c r="T297" s="169"/>
      <c r="U297" s="169"/>
      <c r="V297" s="169"/>
      <c r="W297" s="169"/>
      <c r="X297" s="169"/>
      <c r="Y297" s="169"/>
      <c r="Z297" s="169"/>
      <c r="AA297" s="169"/>
      <c r="AB297" s="169"/>
      <c r="AC297" s="169"/>
      <c r="AD297" s="169"/>
      <c r="AE297" s="169"/>
      <c r="AF297" s="169"/>
      <c r="AG297" s="169"/>
      <c r="AH297" s="169"/>
      <c r="AI297" s="169"/>
      <c r="AJ297" s="169"/>
      <c r="AK297" s="169"/>
      <c r="AL297" s="169"/>
      <c r="AM297" s="169"/>
      <c r="AN297" s="169"/>
      <c r="AO297" s="169"/>
      <c r="AP297" s="169"/>
      <c r="AQ297" s="169"/>
      <c r="AR297" s="169"/>
      <c r="AS297" s="169"/>
      <c r="AT297" s="169"/>
      <c r="AU297" s="169"/>
      <c r="AV297" s="169"/>
      <c r="AW297" s="169"/>
      <c r="AX297" s="169"/>
    </row>
    <row r="298" spans="5:50">
      <c r="E298" s="11"/>
      <c r="F298" s="11"/>
      <c r="G298" s="11"/>
      <c r="H298" s="11"/>
      <c r="I298" s="11"/>
      <c r="J298" s="169"/>
      <c r="K298" s="179"/>
      <c r="L298" s="169"/>
      <c r="M298" s="169"/>
      <c r="N298" s="11"/>
      <c r="O298" s="169"/>
      <c r="P298" s="174"/>
      <c r="Q298" s="174"/>
      <c r="R298" s="169"/>
      <c r="S298" s="169"/>
      <c r="T298" s="169"/>
      <c r="U298" s="169"/>
      <c r="V298" s="169"/>
      <c r="W298" s="169"/>
      <c r="X298" s="169"/>
      <c r="Y298" s="169"/>
      <c r="Z298" s="169"/>
      <c r="AA298" s="169"/>
      <c r="AB298" s="169"/>
      <c r="AC298" s="169"/>
      <c r="AD298" s="169"/>
      <c r="AE298" s="169"/>
      <c r="AF298" s="169"/>
      <c r="AG298" s="169"/>
      <c r="AH298" s="169"/>
      <c r="AI298" s="169"/>
      <c r="AJ298" s="169"/>
      <c r="AK298" s="169"/>
      <c r="AL298" s="169"/>
      <c r="AM298" s="169"/>
      <c r="AN298" s="169"/>
      <c r="AO298" s="169"/>
      <c r="AP298" s="169"/>
      <c r="AQ298" s="169"/>
      <c r="AR298" s="169"/>
      <c r="AS298" s="169"/>
      <c r="AT298" s="169"/>
      <c r="AU298" s="169"/>
      <c r="AV298" s="169"/>
      <c r="AW298" s="169"/>
      <c r="AX298" s="169"/>
    </row>
    <row r="299" spans="5:50">
      <c r="E299" s="11"/>
      <c r="F299" s="11"/>
      <c r="G299" s="11"/>
      <c r="H299" s="11"/>
      <c r="I299" s="11"/>
      <c r="J299" s="180"/>
      <c r="K299" s="163"/>
      <c r="L299" s="162"/>
      <c r="M299" s="169"/>
      <c r="N299" s="11"/>
      <c r="O299" s="169"/>
      <c r="P299" s="162"/>
      <c r="Q299" s="232"/>
      <c r="R299" s="169"/>
      <c r="S299" s="169"/>
      <c r="T299" s="169"/>
      <c r="U299" s="169"/>
      <c r="V299" s="169"/>
      <c r="W299" s="169"/>
      <c r="X299" s="169"/>
      <c r="Y299" s="169"/>
      <c r="Z299" s="169"/>
      <c r="AA299" s="169"/>
      <c r="AB299" s="169"/>
      <c r="AC299" s="169"/>
      <c r="AD299" s="169"/>
      <c r="AE299" s="169"/>
      <c r="AF299" s="169"/>
      <c r="AG299" s="169"/>
      <c r="AH299" s="169"/>
      <c r="AI299" s="169"/>
      <c r="AJ299" s="169"/>
      <c r="AK299" s="169"/>
      <c r="AL299" s="169"/>
      <c r="AM299" s="169"/>
      <c r="AN299" s="169"/>
      <c r="AO299" s="169"/>
      <c r="AP299" s="169"/>
      <c r="AQ299" s="169"/>
      <c r="AR299" s="169"/>
      <c r="AS299" s="169"/>
      <c r="AT299" s="169"/>
      <c r="AU299" s="169"/>
      <c r="AV299" s="169"/>
      <c r="AW299" s="169"/>
      <c r="AX299" s="169"/>
    </row>
    <row r="300" spans="5:50">
      <c r="E300" s="11"/>
      <c r="F300" s="11"/>
      <c r="G300" s="11"/>
      <c r="H300" s="11"/>
      <c r="I300" s="11"/>
      <c r="J300" s="180"/>
      <c r="K300" s="163"/>
      <c r="L300" s="162"/>
      <c r="M300" s="337"/>
      <c r="N300" s="11"/>
      <c r="O300" s="169"/>
      <c r="P300" s="162"/>
      <c r="Q300" s="232"/>
      <c r="R300" s="169"/>
      <c r="S300" s="169"/>
      <c r="T300" s="169"/>
      <c r="U300" s="169"/>
      <c r="V300" s="169"/>
      <c r="W300" s="169"/>
      <c r="X300" s="169"/>
      <c r="Y300" s="169"/>
      <c r="Z300" s="169"/>
      <c r="AA300" s="169"/>
      <c r="AB300" s="169"/>
      <c r="AC300" s="169"/>
      <c r="AD300" s="169"/>
      <c r="AE300" s="169"/>
      <c r="AF300" s="169"/>
      <c r="AG300" s="169"/>
      <c r="AH300" s="169"/>
      <c r="AI300" s="169"/>
      <c r="AJ300" s="169"/>
      <c r="AK300" s="169"/>
      <c r="AL300" s="169"/>
      <c r="AM300" s="169"/>
      <c r="AN300" s="169"/>
      <c r="AO300" s="169"/>
      <c r="AP300" s="169"/>
      <c r="AQ300" s="169"/>
      <c r="AR300" s="169"/>
      <c r="AS300" s="169"/>
      <c r="AT300" s="169"/>
      <c r="AU300" s="169"/>
      <c r="AV300" s="169"/>
      <c r="AW300" s="169"/>
      <c r="AX300" s="169"/>
    </row>
    <row r="301" spans="5:50">
      <c r="E301" s="11"/>
      <c r="F301" s="11"/>
      <c r="G301" s="11"/>
      <c r="H301" s="11"/>
      <c r="I301" s="11"/>
      <c r="J301" s="180"/>
      <c r="K301" s="163"/>
      <c r="L301" s="162"/>
      <c r="M301" s="226"/>
      <c r="N301" s="11"/>
      <c r="O301" s="169"/>
      <c r="P301" s="168"/>
      <c r="Q301" s="206"/>
      <c r="R301" s="169"/>
      <c r="S301" s="169"/>
      <c r="T301" s="169"/>
      <c r="U301" s="169"/>
      <c r="V301" s="169"/>
      <c r="W301" s="169"/>
      <c r="X301" s="169"/>
      <c r="Y301" s="169"/>
      <c r="Z301" s="169"/>
      <c r="AA301" s="169"/>
      <c r="AB301" s="169"/>
      <c r="AC301" s="169"/>
      <c r="AD301" s="169"/>
      <c r="AE301" s="169"/>
      <c r="AF301" s="169"/>
      <c r="AG301" s="169"/>
      <c r="AH301" s="169"/>
      <c r="AI301" s="169"/>
      <c r="AJ301" s="169"/>
      <c r="AK301" s="169"/>
      <c r="AL301" s="169"/>
      <c r="AM301" s="169"/>
      <c r="AN301" s="169"/>
      <c r="AO301" s="169"/>
      <c r="AP301" s="169"/>
      <c r="AQ301" s="169"/>
      <c r="AR301" s="169"/>
      <c r="AS301" s="169"/>
      <c r="AT301" s="169"/>
      <c r="AU301" s="169"/>
      <c r="AV301" s="169"/>
      <c r="AW301" s="169"/>
      <c r="AX301" s="169"/>
    </row>
    <row r="302" spans="5:50">
      <c r="E302" s="11"/>
      <c r="F302" s="11"/>
      <c r="G302" s="11"/>
      <c r="H302" s="11"/>
      <c r="I302" s="11"/>
      <c r="J302" s="180"/>
      <c r="K302" s="163"/>
      <c r="L302" s="162"/>
      <c r="M302" s="225"/>
      <c r="N302" s="11"/>
      <c r="O302" s="169"/>
      <c r="P302" s="162"/>
      <c r="Q302" s="232"/>
      <c r="R302" s="169"/>
      <c r="S302" s="169"/>
      <c r="T302" s="169"/>
      <c r="U302" s="169"/>
      <c r="V302" s="169"/>
      <c r="W302" s="169"/>
      <c r="X302" s="169"/>
      <c r="Y302" s="169"/>
      <c r="Z302" s="169"/>
      <c r="AA302" s="169"/>
      <c r="AB302" s="169"/>
      <c r="AC302" s="169"/>
      <c r="AD302" s="169"/>
      <c r="AE302" s="169"/>
      <c r="AF302" s="169"/>
      <c r="AG302" s="169"/>
      <c r="AH302" s="169"/>
      <c r="AI302" s="169"/>
      <c r="AJ302" s="169"/>
      <c r="AK302" s="169"/>
      <c r="AL302" s="169"/>
      <c r="AM302" s="169"/>
      <c r="AN302" s="169"/>
      <c r="AO302" s="169"/>
      <c r="AP302" s="169"/>
      <c r="AQ302" s="169"/>
      <c r="AR302" s="169"/>
      <c r="AS302" s="169"/>
      <c r="AT302" s="169"/>
      <c r="AU302" s="169"/>
      <c r="AV302" s="169"/>
      <c r="AW302" s="169"/>
      <c r="AX302" s="169"/>
    </row>
    <row r="303" spans="5:50">
      <c r="E303" s="11"/>
      <c r="F303" s="11"/>
      <c r="G303" s="11"/>
      <c r="H303" s="11"/>
      <c r="I303" s="11"/>
      <c r="J303" s="180"/>
      <c r="K303" s="163"/>
      <c r="L303" s="162"/>
      <c r="M303" s="232"/>
      <c r="N303" s="11"/>
      <c r="O303" s="169"/>
      <c r="P303" s="169"/>
      <c r="Q303" s="169"/>
      <c r="R303" s="169"/>
      <c r="S303" s="169"/>
      <c r="T303" s="169"/>
      <c r="U303" s="169"/>
      <c r="V303" s="169"/>
      <c r="W303" s="169"/>
      <c r="X303" s="169"/>
      <c r="Y303" s="169"/>
      <c r="Z303" s="169"/>
      <c r="AA303" s="169"/>
      <c r="AB303" s="169"/>
      <c r="AC303" s="169"/>
      <c r="AD303" s="169"/>
      <c r="AE303" s="169"/>
      <c r="AF303" s="169"/>
      <c r="AG303" s="169"/>
      <c r="AH303" s="169"/>
      <c r="AI303" s="169"/>
      <c r="AJ303" s="169"/>
      <c r="AK303" s="169"/>
      <c r="AL303" s="169"/>
      <c r="AM303" s="169"/>
      <c r="AN303" s="169"/>
      <c r="AO303" s="169"/>
      <c r="AP303" s="169"/>
      <c r="AQ303" s="169"/>
      <c r="AR303" s="169"/>
      <c r="AS303" s="169"/>
      <c r="AT303" s="169"/>
      <c r="AU303" s="169"/>
      <c r="AV303" s="169"/>
      <c r="AW303" s="169"/>
      <c r="AX303" s="169"/>
    </row>
    <row r="304" spans="5:50">
      <c r="E304" s="11"/>
      <c r="F304" s="11"/>
      <c r="G304" s="11"/>
      <c r="H304" s="11"/>
      <c r="I304" s="11"/>
      <c r="J304" s="169"/>
      <c r="K304" s="179"/>
      <c r="L304" s="169"/>
      <c r="M304" s="232"/>
      <c r="N304" s="11"/>
      <c r="O304" s="169"/>
      <c r="P304" s="169"/>
      <c r="Q304" s="169"/>
      <c r="R304" s="169"/>
      <c r="S304" s="169"/>
      <c r="T304" s="169"/>
      <c r="U304" s="169"/>
      <c r="V304" s="169"/>
      <c r="W304" s="169"/>
      <c r="X304" s="169"/>
      <c r="Y304" s="169"/>
      <c r="Z304" s="169"/>
      <c r="AA304" s="169"/>
      <c r="AB304" s="169"/>
      <c r="AC304" s="169"/>
      <c r="AD304" s="169"/>
      <c r="AE304" s="169"/>
      <c r="AF304" s="169"/>
      <c r="AG304" s="169"/>
      <c r="AH304" s="169"/>
      <c r="AI304" s="169"/>
      <c r="AJ304" s="169"/>
      <c r="AK304" s="169"/>
      <c r="AL304" s="169"/>
      <c r="AM304" s="169"/>
      <c r="AN304" s="169"/>
      <c r="AO304" s="169"/>
      <c r="AP304" s="169"/>
      <c r="AQ304" s="169"/>
      <c r="AR304" s="169"/>
      <c r="AS304" s="169"/>
      <c r="AT304" s="169"/>
      <c r="AU304" s="169"/>
      <c r="AV304" s="169"/>
      <c r="AW304" s="169"/>
      <c r="AX304" s="169"/>
    </row>
    <row r="305" spans="2:50">
      <c r="E305" s="11"/>
      <c r="F305" s="11"/>
      <c r="G305" s="11"/>
      <c r="H305" s="11"/>
      <c r="I305" s="11"/>
      <c r="J305" s="169"/>
      <c r="K305" s="179"/>
      <c r="L305" s="169"/>
      <c r="M305" s="232"/>
      <c r="N305" s="11"/>
      <c r="O305" s="169"/>
      <c r="P305" s="169"/>
      <c r="Q305" s="169"/>
      <c r="R305" s="169"/>
      <c r="S305" s="169"/>
      <c r="T305" s="169"/>
      <c r="U305" s="169"/>
      <c r="V305" s="169"/>
      <c r="W305" s="169"/>
      <c r="X305" s="169"/>
      <c r="Y305" s="169"/>
      <c r="Z305" s="169"/>
      <c r="AA305" s="169"/>
      <c r="AB305" s="169"/>
      <c r="AC305" s="169"/>
      <c r="AD305" s="169"/>
      <c r="AE305" s="169"/>
      <c r="AF305" s="169"/>
      <c r="AG305" s="169"/>
      <c r="AH305" s="169"/>
      <c r="AI305" s="169"/>
      <c r="AJ305" s="169"/>
      <c r="AK305" s="169"/>
      <c r="AL305" s="169"/>
      <c r="AM305" s="169"/>
      <c r="AN305" s="169"/>
      <c r="AO305" s="169"/>
      <c r="AP305" s="169"/>
      <c r="AQ305" s="169"/>
      <c r="AR305" s="169"/>
      <c r="AS305" s="169"/>
      <c r="AT305" s="169"/>
      <c r="AU305" s="169"/>
      <c r="AV305" s="169"/>
      <c r="AW305" s="169"/>
      <c r="AX305" s="169"/>
    </row>
    <row r="306" spans="2:50">
      <c r="E306" s="11"/>
      <c r="F306" s="11"/>
      <c r="G306" s="11"/>
      <c r="H306" s="11"/>
      <c r="I306" s="11"/>
      <c r="J306" s="169"/>
      <c r="K306" s="179"/>
      <c r="L306" s="169"/>
      <c r="M306" s="226"/>
      <c r="N306" s="11"/>
      <c r="O306" s="169"/>
      <c r="P306" s="169"/>
      <c r="Q306" s="169"/>
      <c r="R306" s="169"/>
      <c r="S306" s="169"/>
      <c r="T306" s="169"/>
      <c r="U306" s="169"/>
      <c r="V306" s="169"/>
      <c r="W306" s="169"/>
      <c r="X306" s="169"/>
      <c r="Y306" s="169"/>
      <c r="Z306" s="169"/>
      <c r="AA306" s="169"/>
      <c r="AB306" s="169"/>
      <c r="AC306" s="169"/>
      <c r="AD306" s="169"/>
      <c r="AE306" s="169"/>
      <c r="AF306" s="169"/>
      <c r="AG306" s="169"/>
      <c r="AH306" s="169"/>
      <c r="AI306" s="169"/>
      <c r="AJ306" s="169"/>
      <c r="AK306" s="169"/>
      <c r="AL306" s="169"/>
      <c r="AM306" s="169"/>
      <c r="AN306" s="169"/>
      <c r="AO306" s="169"/>
      <c r="AP306" s="169"/>
      <c r="AQ306" s="169"/>
      <c r="AR306" s="169"/>
      <c r="AS306" s="169"/>
      <c r="AT306" s="169"/>
      <c r="AU306" s="169"/>
      <c r="AV306" s="169"/>
      <c r="AW306" s="169"/>
      <c r="AX306" s="169"/>
    </row>
    <row r="307" spans="2:50">
      <c r="E307" s="11"/>
      <c r="F307" s="11"/>
      <c r="G307" s="11"/>
      <c r="H307" s="11"/>
      <c r="I307" s="11"/>
      <c r="J307" s="169"/>
      <c r="K307" s="179"/>
      <c r="L307" s="169"/>
      <c r="M307" s="229"/>
      <c r="N307" s="11"/>
      <c r="O307" s="169"/>
      <c r="P307" s="169"/>
      <c r="Q307" s="169"/>
      <c r="R307" s="169"/>
      <c r="S307" s="169"/>
      <c r="T307" s="169"/>
      <c r="U307" s="169"/>
      <c r="V307" s="169"/>
      <c r="W307" s="169"/>
      <c r="X307" s="169"/>
      <c r="Y307" s="169"/>
      <c r="Z307" s="169"/>
      <c r="AA307" s="169"/>
      <c r="AB307" s="169"/>
      <c r="AC307" s="169"/>
      <c r="AD307" s="169"/>
      <c r="AE307" s="169"/>
      <c r="AF307" s="169"/>
      <c r="AG307" s="169"/>
      <c r="AH307" s="169"/>
      <c r="AI307" s="169"/>
      <c r="AJ307" s="169"/>
      <c r="AK307" s="169"/>
      <c r="AL307" s="169"/>
      <c r="AM307" s="169"/>
      <c r="AN307" s="169"/>
      <c r="AO307" s="169"/>
      <c r="AP307" s="169"/>
      <c r="AQ307" s="169"/>
      <c r="AR307" s="169"/>
      <c r="AS307" s="169"/>
      <c r="AT307" s="169"/>
      <c r="AU307" s="169"/>
      <c r="AV307" s="169"/>
      <c r="AW307" s="169"/>
      <c r="AX307" s="169"/>
    </row>
    <row r="308" spans="2:50">
      <c r="E308" s="11"/>
      <c r="F308" s="11"/>
      <c r="G308" s="11"/>
      <c r="H308" s="11"/>
      <c r="I308" s="11"/>
      <c r="J308" s="169"/>
      <c r="K308" s="179"/>
      <c r="L308" s="169"/>
      <c r="M308" s="229"/>
      <c r="N308" s="11"/>
      <c r="O308" s="169"/>
      <c r="P308" s="169"/>
      <c r="Q308" s="169"/>
      <c r="R308" s="169"/>
      <c r="S308" s="169"/>
      <c r="T308" s="169"/>
      <c r="U308" s="169"/>
      <c r="V308" s="169"/>
      <c r="W308" s="169"/>
      <c r="X308" s="169"/>
      <c r="Y308" s="169"/>
      <c r="Z308" s="169"/>
      <c r="AA308" s="169"/>
      <c r="AB308" s="169"/>
      <c r="AC308" s="169"/>
      <c r="AD308" s="169"/>
      <c r="AE308" s="169"/>
      <c r="AF308" s="169"/>
      <c r="AG308" s="169"/>
      <c r="AH308" s="169"/>
      <c r="AI308" s="169"/>
      <c r="AJ308" s="169"/>
      <c r="AK308" s="169"/>
      <c r="AL308" s="169"/>
      <c r="AM308" s="169"/>
      <c r="AN308" s="169"/>
      <c r="AO308" s="169"/>
      <c r="AP308" s="169"/>
      <c r="AQ308" s="169"/>
      <c r="AR308" s="169"/>
      <c r="AS308" s="169"/>
      <c r="AT308" s="169"/>
      <c r="AU308" s="169"/>
      <c r="AV308" s="169"/>
      <c r="AW308" s="169"/>
      <c r="AX308" s="169"/>
    </row>
    <row r="309" spans="2:50">
      <c r="E309" s="11"/>
      <c r="F309" s="11"/>
      <c r="G309" s="11"/>
      <c r="H309" s="11"/>
      <c r="I309" s="11"/>
      <c r="J309" s="169"/>
      <c r="K309" s="179"/>
      <c r="L309" s="169"/>
      <c r="M309" s="232"/>
      <c r="N309" s="11"/>
      <c r="O309" s="169"/>
      <c r="P309" s="169"/>
      <c r="Q309" s="169"/>
      <c r="R309" s="169"/>
      <c r="S309" s="169"/>
      <c r="T309" s="169"/>
      <c r="U309" s="169"/>
      <c r="V309" s="169"/>
      <c r="W309" s="169"/>
      <c r="X309" s="169"/>
      <c r="Y309" s="169"/>
      <c r="Z309" s="169"/>
      <c r="AA309" s="169"/>
      <c r="AB309" s="169"/>
      <c r="AC309" s="169"/>
      <c r="AD309" s="169"/>
      <c r="AE309" s="169"/>
      <c r="AF309" s="169"/>
      <c r="AG309" s="169"/>
      <c r="AH309" s="169"/>
      <c r="AI309" s="169"/>
      <c r="AJ309" s="169"/>
      <c r="AK309" s="169"/>
      <c r="AL309" s="169"/>
      <c r="AM309" s="169"/>
      <c r="AN309" s="169"/>
      <c r="AO309" s="169"/>
      <c r="AP309" s="169"/>
      <c r="AQ309" s="169"/>
      <c r="AR309" s="169"/>
      <c r="AS309" s="169"/>
      <c r="AT309" s="169"/>
      <c r="AU309" s="169"/>
      <c r="AV309" s="169"/>
      <c r="AW309" s="169"/>
      <c r="AX309" s="169"/>
    </row>
    <row r="310" spans="2:50">
      <c r="E310" s="11"/>
      <c r="F310" s="11"/>
      <c r="G310" s="11"/>
      <c r="H310" s="11"/>
      <c r="I310" s="11"/>
      <c r="J310" s="169"/>
      <c r="K310" s="298"/>
      <c r="L310" s="169"/>
      <c r="M310" s="169"/>
      <c r="N310" s="11"/>
      <c r="O310" s="169"/>
      <c r="P310" s="169"/>
      <c r="Q310" s="169"/>
      <c r="R310" s="169"/>
      <c r="S310" s="169"/>
      <c r="T310" s="169"/>
      <c r="U310" s="169"/>
      <c r="V310" s="169"/>
      <c r="W310" s="169"/>
      <c r="X310" s="169"/>
      <c r="Y310" s="169"/>
      <c r="Z310" s="169"/>
      <c r="AA310" s="169"/>
      <c r="AB310" s="169"/>
      <c r="AC310" s="169"/>
      <c r="AD310" s="169"/>
      <c r="AE310" s="169"/>
      <c r="AF310" s="169"/>
      <c r="AG310" s="169"/>
      <c r="AH310" s="169"/>
      <c r="AI310" s="169"/>
      <c r="AJ310" s="169"/>
      <c r="AK310" s="169"/>
      <c r="AL310" s="169"/>
      <c r="AM310" s="169"/>
      <c r="AN310" s="169"/>
      <c r="AO310" s="169"/>
      <c r="AP310" s="169"/>
      <c r="AQ310" s="169"/>
      <c r="AR310" s="169"/>
      <c r="AS310" s="169"/>
      <c r="AT310" s="169"/>
      <c r="AU310" s="169"/>
      <c r="AV310" s="169"/>
      <c r="AW310" s="169"/>
      <c r="AX310" s="169"/>
    </row>
    <row r="311" spans="2:50">
      <c r="E311" s="11"/>
      <c r="F311" s="11"/>
      <c r="G311" s="11"/>
      <c r="H311" s="163"/>
      <c r="I311" s="162"/>
      <c r="J311" s="180"/>
      <c r="K311" s="163"/>
      <c r="L311" s="312"/>
      <c r="M311" s="169"/>
      <c r="N311" s="11"/>
      <c r="O311" s="169"/>
      <c r="P311" s="169"/>
      <c r="Q311" s="169"/>
      <c r="R311" s="169"/>
      <c r="S311" s="169"/>
      <c r="T311" s="169"/>
      <c r="U311" s="169"/>
      <c r="V311" s="169"/>
      <c r="W311" s="169"/>
      <c r="X311" s="169"/>
      <c r="Y311" s="169"/>
      <c r="Z311" s="169"/>
      <c r="AA311" s="169"/>
      <c r="AB311" s="169"/>
      <c r="AC311" s="169"/>
      <c r="AD311" s="169"/>
      <c r="AE311" s="169"/>
      <c r="AF311" s="169"/>
      <c r="AG311" s="169"/>
      <c r="AH311" s="169"/>
      <c r="AI311" s="169"/>
      <c r="AJ311" s="169"/>
      <c r="AK311" s="169"/>
      <c r="AL311" s="169"/>
      <c r="AM311" s="169"/>
      <c r="AN311" s="169"/>
      <c r="AO311" s="169"/>
      <c r="AP311" s="169"/>
      <c r="AQ311" s="169"/>
      <c r="AR311" s="169"/>
      <c r="AS311" s="169"/>
      <c r="AT311" s="169"/>
      <c r="AU311" s="169"/>
      <c r="AV311" s="169"/>
      <c r="AW311" s="169"/>
      <c r="AX311" s="169"/>
    </row>
    <row r="312" spans="2:50">
      <c r="E312" s="11"/>
      <c r="F312" s="11"/>
      <c r="G312" s="11"/>
      <c r="H312" s="11"/>
      <c r="I312" s="11"/>
      <c r="J312" s="169"/>
      <c r="K312" s="179"/>
      <c r="L312" s="169"/>
      <c r="M312" s="169"/>
      <c r="N312" s="11"/>
      <c r="O312" s="169"/>
      <c r="P312" s="169"/>
      <c r="Q312" s="169"/>
      <c r="R312" s="169"/>
      <c r="S312" s="169"/>
      <c r="T312" s="169"/>
      <c r="U312" s="169"/>
      <c r="V312" s="169"/>
      <c r="W312" s="169"/>
      <c r="X312" s="169"/>
      <c r="Y312" s="169"/>
      <c r="Z312" s="169"/>
      <c r="AA312" s="169"/>
      <c r="AB312" s="169"/>
      <c r="AC312" s="169"/>
      <c r="AD312" s="169"/>
      <c r="AE312" s="169"/>
      <c r="AF312" s="169"/>
      <c r="AG312" s="169"/>
      <c r="AH312" s="169"/>
      <c r="AI312" s="169"/>
      <c r="AJ312" s="169"/>
      <c r="AK312" s="169"/>
      <c r="AL312" s="169"/>
      <c r="AM312" s="169"/>
      <c r="AN312" s="169"/>
      <c r="AO312" s="169"/>
      <c r="AP312" s="169"/>
      <c r="AQ312" s="169"/>
      <c r="AR312" s="169"/>
      <c r="AS312" s="169"/>
      <c r="AT312" s="169"/>
      <c r="AU312" s="169"/>
      <c r="AV312" s="169"/>
      <c r="AW312" s="169"/>
      <c r="AX312" s="169"/>
    </row>
    <row r="313" spans="2:50">
      <c r="E313" s="11"/>
      <c r="F313" s="11"/>
      <c r="G313" s="11"/>
      <c r="H313" s="11"/>
      <c r="I313" s="11"/>
      <c r="J313" s="335"/>
      <c r="K313" s="340"/>
      <c r="L313" s="335"/>
      <c r="M313" s="206"/>
      <c r="N313" s="11"/>
      <c r="O313" s="169"/>
      <c r="P313" s="169"/>
      <c r="Q313" s="169"/>
      <c r="R313" s="169"/>
      <c r="S313" s="169"/>
      <c r="T313" s="169"/>
      <c r="U313" s="169"/>
      <c r="V313" s="169"/>
      <c r="W313" s="169"/>
      <c r="X313" s="169"/>
      <c r="Y313" s="169"/>
      <c r="Z313" s="169"/>
      <c r="AA313" s="169"/>
      <c r="AB313" s="169"/>
      <c r="AC313" s="169"/>
      <c r="AD313" s="169"/>
      <c r="AE313" s="169"/>
      <c r="AF313" s="169"/>
      <c r="AG313" s="169"/>
      <c r="AH313" s="169"/>
      <c r="AI313" s="169"/>
      <c r="AJ313" s="169"/>
      <c r="AK313" s="169"/>
      <c r="AL313" s="169"/>
      <c r="AM313" s="169"/>
      <c r="AN313" s="169"/>
      <c r="AO313" s="169"/>
      <c r="AP313" s="169"/>
      <c r="AQ313" s="169"/>
      <c r="AR313" s="169"/>
      <c r="AS313" s="169"/>
      <c r="AT313" s="169"/>
      <c r="AU313" s="169"/>
      <c r="AV313" s="169"/>
      <c r="AW313" s="169"/>
      <c r="AX313" s="169"/>
    </row>
    <row r="314" spans="2:50">
      <c r="E314" s="11"/>
      <c r="F314" s="11"/>
      <c r="G314" s="11"/>
      <c r="H314" s="11"/>
      <c r="I314" s="11"/>
      <c r="J314" s="335"/>
      <c r="K314" s="340"/>
      <c r="L314" s="335"/>
      <c r="M314" s="232"/>
      <c r="N314" s="11"/>
      <c r="O314" s="169"/>
      <c r="P314" s="169"/>
      <c r="Q314" s="169"/>
      <c r="R314" s="169"/>
      <c r="S314" s="169"/>
      <c r="T314" s="169"/>
      <c r="U314" s="169"/>
      <c r="V314" s="169"/>
      <c r="W314" s="169"/>
      <c r="X314" s="169"/>
      <c r="Y314" s="169"/>
      <c r="Z314" s="169"/>
      <c r="AA314" s="169"/>
      <c r="AB314" s="169"/>
      <c r="AC314" s="169"/>
      <c r="AD314" s="169"/>
      <c r="AE314" s="169"/>
      <c r="AF314" s="169"/>
      <c r="AG314" s="169"/>
      <c r="AH314" s="169"/>
      <c r="AI314" s="169"/>
      <c r="AJ314" s="169"/>
      <c r="AK314" s="169"/>
      <c r="AL314" s="169"/>
      <c r="AM314" s="169"/>
      <c r="AN314" s="169"/>
      <c r="AO314" s="169"/>
      <c r="AP314" s="169"/>
      <c r="AQ314" s="169"/>
      <c r="AR314" s="169"/>
      <c r="AS314" s="169"/>
      <c r="AT314" s="169"/>
      <c r="AU314" s="169"/>
      <c r="AV314" s="169"/>
      <c r="AW314" s="169"/>
      <c r="AX314" s="169"/>
    </row>
    <row r="315" spans="2:50">
      <c r="E315" s="11"/>
      <c r="F315" s="11"/>
      <c r="G315" s="11"/>
      <c r="H315" s="11"/>
      <c r="I315" s="11"/>
      <c r="J315" s="169"/>
      <c r="K315" s="179"/>
      <c r="L315" s="169"/>
      <c r="M315" s="206"/>
      <c r="N315" s="11"/>
      <c r="O315" s="169"/>
      <c r="P315" s="169"/>
      <c r="Q315" s="169"/>
      <c r="R315" s="169"/>
      <c r="S315" s="169"/>
      <c r="T315" s="169"/>
      <c r="U315" s="169"/>
      <c r="V315" s="169"/>
      <c r="W315" s="169"/>
      <c r="X315" s="169"/>
      <c r="Y315" s="169"/>
      <c r="Z315" s="169"/>
      <c r="AA315" s="169"/>
      <c r="AB315" s="169"/>
      <c r="AC315" s="169"/>
      <c r="AD315" s="169"/>
      <c r="AE315" s="169"/>
      <c r="AF315" s="169"/>
      <c r="AG315" s="169"/>
      <c r="AH315" s="169"/>
      <c r="AI315" s="169"/>
      <c r="AJ315" s="169"/>
      <c r="AK315" s="169"/>
      <c r="AL315" s="169"/>
      <c r="AM315" s="169"/>
      <c r="AN315" s="169"/>
      <c r="AO315" s="169"/>
      <c r="AP315" s="169"/>
      <c r="AQ315" s="169"/>
      <c r="AR315" s="169"/>
      <c r="AS315" s="169"/>
      <c r="AT315" s="169"/>
      <c r="AU315" s="169"/>
      <c r="AV315" s="169"/>
      <c r="AW315" s="169"/>
      <c r="AX315" s="169"/>
    </row>
    <row r="316" spans="2:50">
      <c r="E316" s="11"/>
      <c r="F316" s="11"/>
      <c r="G316" s="11"/>
      <c r="H316" s="11"/>
      <c r="I316" s="11"/>
      <c r="J316" s="169"/>
      <c r="K316" s="179"/>
      <c r="L316" s="169"/>
      <c r="M316" s="232"/>
      <c r="N316" s="11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  <c r="Y316" s="169"/>
      <c r="Z316" s="169"/>
      <c r="AA316" s="169"/>
      <c r="AB316" s="169"/>
      <c r="AC316" s="169"/>
      <c r="AD316" s="169"/>
      <c r="AE316" s="169"/>
      <c r="AF316" s="169"/>
      <c r="AG316" s="169"/>
      <c r="AH316" s="169"/>
      <c r="AI316" s="169"/>
      <c r="AJ316" s="169"/>
      <c r="AK316" s="169"/>
      <c r="AL316" s="169"/>
      <c r="AM316" s="169"/>
      <c r="AN316" s="169"/>
      <c r="AO316" s="169"/>
      <c r="AP316" s="169"/>
      <c r="AQ316" s="169"/>
      <c r="AR316" s="169"/>
      <c r="AS316" s="169"/>
      <c r="AT316" s="169"/>
      <c r="AU316" s="169"/>
      <c r="AV316" s="169"/>
      <c r="AW316" s="169"/>
      <c r="AX316" s="169"/>
    </row>
    <row r="317" spans="2:50">
      <c r="E317" s="11"/>
      <c r="F317" s="11"/>
      <c r="G317" s="11"/>
      <c r="H317" s="11"/>
      <c r="I317" s="11"/>
      <c r="J317" s="169"/>
      <c r="K317" s="179"/>
      <c r="L317" s="169"/>
      <c r="M317" s="230"/>
      <c r="N317" s="11"/>
      <c r="O317" s="169"/>
      <c r="P317" s="169"/>
      <c r="Q317" s="169"/>
      <c r="R317" s="169"/>
      <c r="S317" s="169"/>
      <c r="T317" s="169"/>
      <c r="U317" s="169"/>
      <c r="V317" s="169"/>
      <c r="W317" s="169"/>
      <c r="X317" s="169"/>
      <c r="Y317" s="169"/>
      <c r="Z317" s="169"/>
      <c r="AA317" s="169"/>
      <c r="AB317" s="169"/>
      <c r="AC317" s="169"/>
      <c r="AD317" s="169"/>
      <c r="AE317" s="169"/>
      <c r="AF317" s="169"/>
      <c r="AG317" s="169"/>
      <c r="AH317" s="169"/>
      <c r="AI317" s="169"/>
      <c r="AJ317" s="169"/>
      <c r="AK317" s="169"/>
      <c r="AL317" s="169"/>
      <c r="AM317" s="169"/>
      <c r="AN317" s="169"/>
      <c r="AO317" s="169"/>
      <c r="AP317" s="169"/>
      <c r="AQ317" s="169"/>
      <c r="AR317" s="169"/>
      <c r="AS317" s="169"/>
      <c r="AT317" s="169"/>
      <c r="AU317" s="169"/>
      <c r="AV317" s="169"/>
      <c r="AW317" s="169"/>
      <c r="AX317" s="169"/>
    </row>
    <row r="318" spans="2:50">
      <c r="E318" s="11"/>
      <c r="F318" s="11"/>
      <c r="G318" s="11"/>
      <c r="H318" s="11"/>
      <c r="I318" s="11"/>
      <c r="J318" s="169"/>
      <c r="K318" s="169"/>
      <c r="L318" s="169"/>
      <c r="M318" s="230"/>
      <c r="N318" s="11"/>
      <c r="O318" s="169"/>
      <c r="P318" s="169"/>
      <c r="Q318" s="169"/>
      <c r="R318" s="169"/>
      <c r="S318" s="169"/>
      <c r="T318" s="169"/>
      <c r="U318" s="169"/>
      <c r="V318" s="169"/>
      <c r="W318" s="169"/>
      <c r="X318" s="169"/>
      <c r="Y318" s="169"/>
      <c r="Z318" s="169"/>
      <c r="AA318" s="169"/>
      <c r="AB318" s="169"/>
      <c r="AC318" s="169"/>
      <c r="AD318" s="169"/>
      <c r="AE318" s="169"/>
      <c r="AF318" s="169"/>
      <c r="AG318" s="169"/>
      <c r="AH318" s="169"/>
      <c r="AI318" s="169"/>
      <c r="AJ318" s="169"/>
      <c r="AK318" s="169"/>
      <c r="AL318" s="169"/>
      <c r="AM318" s="169"/>
      <c r="AN318" s="169"/>
      <c r="AO318" s="169"/>
      <c r="AP318" s="169"/>
      <c r="AQ318" s="169"/>
      <c r="AR318" s="169"/>
      <c r="AS318" s="169"/>
      <c r="AT318" s="169"/>
      <c r="AU318" s="169"/>
      <c r="AV318" s="169"/>
      <c r="AW318" s="169"/>
      <c r="AX318" s="169"/>
    </row>
    <row r="319" spans="2:50">
      <c r="E319" s="11"/>
      <c r="F319" s="11"/>
      <c r="G319" s="11"/>
      <c r="H319" s="11"/>
      <c r="I319" s="11"/>
      <c r="J319" s="180"/>
      <c r="K319" s="179"/>
      <c r="L319" s="162"/>
      <c r="M319" s="230"/>
      <c r="N319" s="11"/>
      <c r="O319" s="169"/>
      <c r="P319" s="169"/>
      <c r="Q319" s="169"/>
      <c r="R319" s="169"/>
      <c r="S319" s="169"/>
      <c r="T319" s="169"/>
      <c r="U319" s="169"/>
      <c r="V319" s="169"/>
      <c r="W319" s="169"/>
      <c r="X319" s="169"/>
      <c r="Y319" s="169"/>
      <c r="Z319" s="169"/>
      <c r="AA319" s="169"/>
      <c r="AB319" s="169"/>
      <c r="AC319" s="169"/>
      <c r="AD319" s="169"/>
      <c r="AE319" s="169"/>
      <c r="AF319" s="169"/>
      <c r="AG319" s="169"/>
      <c r="AH319" s="169"/>
      <c r="AI319" s="169"/>
      <c r="AJ319" s="169"/>
      <c r="AK319" s="169"/>
      <c r="AL319" s="169"/>
      <c r="AM319" s="169"/>
      <c r="AN319" s="169"/>
      <c r="AO319" s="169"/>
      <c r="AP319" s="169"/>
      <c r="AQ319" s="169"/>
      <c r="AR319" s="169"/>
      <c r="AS319" s="169"/>
      <c r="AT319" s="169"/>
      <c r="AU319" s="169"/>
      <c r="AV319" s="169"/>
      <c r="AW319" s="169"/>
      <c r="AX319" s="169"/>
    </row>
    <row r="320" spans="2:50">
      <c r="B320" s="11"/>
      <c r="C320" s="49"/>
      <c r="D320" s="11"/>
      <c r="E320" s="11"/>
      <c r="F320" s="11"/>
      <c r="G320" s="11"/>
      <c r="H320" s="11"/>
      <c r="I320" s="11"/>
      <c r="J320" s="180"/>
      <c r="K320" s="163"/>
      <c r="L320" s="162"/>
      <c r="M320" s="230"/>
      <c r="N320" s="11"/>
      <c r="O320" s="169"/>
      <c r="P320" s="169"/>
      <c r="Q320" s="169"/>
      <c r="R320" s="169"/>
      <c r="S320" s="169"/>
      <c r="T320" s="169"/>
      <c r="U320" s="169"/>
      <c r="V320" s="169"/>
      <c r="W320" s="169"/>
      <c r="X320" s="169"/>
      <c r="Y320" s="169"/>
      <c r="Z320" s="169"/>
      <c r="AA320" s="169"/>
      <c r="AB320" s="169"/>
      <c r="AC320" s="169"/>
      <c r="AD320" s="169"/>
      <c r="AE320" s="169"/>
      <c r="AF320" s="169"/>
      <c r="AG320" s="169"/>
      <c r="AH320" s="169"/>
      <c r="AI320" s="169"/>
      <c r="AJ320" s="169"/>
      <c r="AK320" s="169"/>
      <c r="AL320" s="169"/>
      <c r="AM320" s="169"/>
      <c r="AN320" s="169"/>
      <c r="AO320" s="169"/>
      <c r="AP320" s="169"/>
      <c r="AQ320" s="169"/>
      <c r="AR320" s="169"/>
      <c r="AS320" s="169"/>
      <c r="AT320" s="169"/>
      <c r="AU320" s="169"/>
      <c r="AV320" s="169"/>
      <c r="AW320" s="169"/>
      <c r="AX320" s="169"/>
    </row>
    <row r="321" spans="2:50" ht="15.6">
      <c r="B321" s="11"/>
      <c r="C321" s="179"/>
      <c r="D321" s="11"/>
      <c r="E321" s="11"/>
      <c r="F321" s="11"/>
      <c r="G321" s="11"/>
      <c r="H321" s="11"/>
      <c r="I321" s="11"/>
      <c r="J321" s="185"/>
      <c r="K321" s="169"/>
      <c r="L321" s="179"/>
      <c r="M321" s="232"/>
      <c r="N321" s="11"/>
      <c r="O321" s="169"/>
      <c r="P321" s="169"/>
      <c r="Q321" s="169"/>
      <c r="R321" s="169"/>
      <c r="S321" s="169"/>
      <c r="T321" s="169"/>
      <c r="U321" s="169"/>
      <c r="V321" s="169"/>
      <c r="W321" s="169"/>
      <c r="X321" s="169"/>
      <c r="Y321" s="169"/>
      <c r="Z321" s="169"/>
      <c r="AA321" s="169"/>
      <c r="AB321" s="169"/>
      <c r="AC321" s="169"/>
      <c r="AD321" s="169"/>
      <c r="AE321" s="169"/>
      <c r="AF321" s="169"/>
      <c r="AG321" s="169"/>
      <c r="AH321" s="169"/>
      <c r="AI321" s="169"/>
      <c r="AJ321" s="169"/>
      <c r="AK321" s="169"/>
      <c r="AL321" s="169"/>
      <c r="AM321" s="169"/>
      <c r="AN321" s="169"/>
      <c r="AO321" s="169"/>
      <c r="AP321" s="169"/>
      <c r="AQ321" s="169"/>
      <c r="AR321" s="169"/>
      <c r="AS321" s="169"/>
      <c r="AT321" s="169"/>
      <c r="AU321" s="169"/>
      <c r="AV321" s="169"/>
      <c r="AW321" s="169"/>
      <c r="AX321" s="169"/>
    </row>
    <row r="322" spans="2:50">
      <c r="E322" s="11"/>
      <c r="F322" s="11"/>
      <c r="G322" s="11"/>
      <c r="H322" s="11"/>
      <c r="I322" s="11"/>
      <c r="J322" s="169"/>
      <c r="K322" s="298"/>
      <c r="L322" s="169"/>
      <c r="M322" s="169"/>
      <c r="N322" s="11"/>
      <c r="O322" s="169"/>
      <c r="P322" s="169"/>
      <c r="Q322" s="169"/>
      <c r="R322" s="169"/>
      <c r="S322" s="169"/>
      <c r="T322" s="169"/>
      <c r="U322" s="169"/>
      <c r="V322" s="169"/>
      <c r="W322" s="169"/>
      <c r="X322" s="169"/>
      <c r="Y322" s="169"/>
      <c r="Z322" s="169"/>
      <c r="AA322" s="169"/>
      <c r="AB322" s="169"/>
      <c r="AC322" s="169"/>
      <c r="AD322" s="169"/>
      <c r="AE322" s="169"/>
      <c r="AF322" s="169"/>
      <c r="AG322" s="169"/>
      <c r="AH322" s="169"/>
      <c r="AI322" s="169"/>
      <c r="AJ322" s="169"/>
      <c r="AK322" s="169"/>
      <c r="AL322" s="169"/>
      <c r="AM322" s="169"/>
      <c r="AN322" s="169"/>
      <c r="AO322" s="169"/>
      <c r="AP322" s="169"/>
      <c r="AQ322" s="169"/>
      <c r="AR322" s="169"/>
      <c r="AS322" s="169"/>
      <c r="AT322" s="169"/>
      <c r="AU322" s="169"/>
      <c r="AV322" s="169"/>
      <c r="AW322" s="169"/>
      <c r="AX322" s="169"/>
    </row>
    <row r="323" spans="2:50">
      <c r="E323" s="11"/>
      <c r="F323" s="11"/>
      <c r="G323" s="11"/>
      <c r="H323" s="11"/>
      <c r="I323" s="11"/>
      <c r="J323" s="192"/>
      <c r="K323" s="177"/>
      <c r="L323" s="168"/>
      <c r="M323" s="230"/>
      <c r="N323" s="11"/>
      <c r="O323" s="169"/>
      <c r="P323" s="169"/>
      <c r="Q323" s="169"/>
      <c r="R323" s="169"/>
      <c r="S323" s="169"/>
      <c r="T323" s="169"/>
      <c r="U323" s="169"/>
      <c r="V323" s="169"/>
      <c r="W323" s="169"/>
      <c r="X323" s="169"/>
      <c r="Y323" s="169"/>
      <c r="Z323" s="169"/>
      <c r="AA323" s="169"/>
      <c r="AB323" s="169"/>
      <c r="AC323" s="169"/>
      <c r="AD323" s="169"/>
      <c r="AE323" s="169"/>
      <c r="AF323" s="169"/>
      <c r="AG323" s="169"/>
      <c r="AH323" s="169"/>
      <c r="AI323" s="169"/>
      <c r="AJ323" s="169"/>
      <c r="AK323" s="169"/>
      <c r="AL323" s="169"/>
      <c r="AM323" s="169"/>
      <c r="AN323" s="169"/>
      <c r="AO323" s="169"/>
      <c r="AP323" s="169"/>
      <c r="AQ323" s="169"/>
      <c r="AR323" s="169"/>
      <c r="AS323" s="169"/>
      <c r="AT323" s="169"/>
      <c r="AU323" s="169"/>
      <c r="AV323" s="169"/>
      <c r="AW323" s="169"/>
      <c r="AX323" s="169"/>
    </row>
    <row r="324" spans="2:50">
      <c r="E324" s="11"/>
      <c r="F324" s="11"/>
      <c r="G324" s="11"/>
      <c r="H324" s="11"/>
      <c r="I324" s="11"/>
      <c r="J324" s="180"/>
      <c r="K324" s="163"/>
      <c r="L324" s="162"/>
      <c r="M324" s="169"/>
      <c r="N324" s="11"/>
      <c r="O324" s="169"/>
      <c r="P324" s="169"/>
      <c r="Q324" s="169"/>
      <c r="R324" s="169"/>
      <c r="S324" s="169"/>
      <c r="T324" s="169"/>
      <c r="U324" s="169"/>
      <c r="V324" s="169"/>
      <c r="W324" s="169"/>
      <c r="X324" s="169"/>
      <c r="Y324" s="169"/>
      <c r="Z324" s="169"/>
      <c r="AA324" s="169"/>
      <c r="AB324" s="169"/>
      <c r="AC324" s="169"/>
      <c r="AD324" s="169"/>
      <c r="AE324" s="169"/>
      <c r="AF324" s="169"/>
      <c r="AG324" s="169"/>
      <c r="AH324" s="169"/>
      <c r="AI324" s="169"/>
      <c r="AJ324" s="169"/>
      <c r="AK324" s="169"/>
      <c r="AL324" s="169"/>
      <c r="AM324" s="169"/>
      <c r="AN324" s="169"/>
      <c r="AO324" s="169"/>
      <c r="AP324" s="169"/>
      <c r="AQ324" s="169"/>
      <c r="AR324" s="169"/>
      <c r="AS324" s="169"/>
      <c r="AT324" s="169"/>
      <c r="AU324" s="169"/>
      <c r="AV324" s="169"/>
      <c r="AW324" s="169"/>
      <c r="AX324" s="169"/>
    </row>
    <row r="325" spans="2:50">
      <c r="E325" s="11"/>
      <c r="F325" s="11"/>
      <c r="G325" s="11"/>
      <c r="H325" s="11"/>
      <c r="I325" s="11"/>
      <c r="J325" s="169"/>
      <c r="K325" s="163"/>
      <c r="L325" s="169"/>
      <c r="M325" s="232"/>
      <c r="N325" s="11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169"/>
      <c r="AF325" s="169"/>
      <c r="AG325" s="169"/>
      <c r="AH325" s="169"/>
      <c r="AI325" s="169"/>
      <c r="AJ325" s="169"/>
      <c r="AK325" s="169"/>
      <c r="AL325" s="169"/>
      <c r="AM325" s="169"/>
      <c r="AN325" s="169"/>
      <c r="AO325" s="169"/>
      <c r="AP325" s="169"/>
      <c r="AQ325" s="169"/>
      <c r="AR325" s="169"/>
      <c r="AS325" s="169"/>
      <c r="AT325" s="169"/>
      <c r="AU325" s="169"/>
      <c r="AV325" s="169"/>
      <c r="AW325" s="169"/>
      <c r="AX325" s="169"/>
    </row>
    <row r="326" spans="2:50">
      <c r="E326" s="11"/>
      <c r="F326" s="11"/>
      <c r="G326" s="11"/>
      <c r="H326" s="11"/>
      <c r="I326" s="11"/>
      <c r="J326" s="180"/>
      <c r="K326" s="174"/>
      <c r="L326" s="174"/>
      <c r="M326" s="232"/>
      <c r="N326" s="11"/>
      <c r="O326" s="169"/>
      <c r="P326" s="169"/>
      <c r="Q326" s="169"/>
      <c r="R326" s="169"/>
      <c r="S326" s="169"/>
      <c r="T326" s="169"/>
      <c r="U326" s="169"/>
      <c r="V326" s="169"/>
      <c r="W326" s="169"/>
      <c r="X326" s="169"/>
      <c r="Y326" s="169"/>
      <c r="Z326" s="169"/>
      <c r="AA326" s="169"/>
      <c r="AB326" s="169"/>
      <c r="AC326" s="169"/>
      <c r="AD326" s="169"/>
      <c r="AE326" s="169"/>
      <c r="AF326" s="169"/>
      <c r="AG326" s="169"/>
      <c r="AH326" s="169"/>
      <c r="AI326" s="169"/>
      <c r="AJ326" s="169"/>
      <c r="AK326" s="169"/>
      <c r="AL326" s="169"/>
      <c r="AM326" s="169"/>
      <c r="AN326" s="169"/>
      <c r="AO326" s="169"/>
      <c r="AP326" s="169"/>
      <c r="AQ326" s="169"/>
      <c r="AR326" s="169"/>
      <c r="AS326" s="169"/>
      <c r="AT326" s="169"/>
      <c r="AU326" s="169"/>
      <c r="AV326" s="169"/>
      <c r="AW326" s="169"/>
      <c r="AX326" s="169"/>
    </row>
    <row r="327" spans="2:50">
      <c r="E327" s="11"/>
      <c r="F327" s="11"/>
      <c r="G327" s="11"/>
      <c r="H327" s="11"/>
      <c r="I327" s="11"/>
      <c r="J327" s="180"/>
      <c r="K327" s="163"/>
      <c r="L327" s="162"/>
      <c r="M327" s="232"/>
      <c r="N327" s="11"/>
      <c r="O327" s="169"/>
      <c r="P327" s="169"/>
      <c r="Q327" s="169"/>
      <c r="R327" s="169"/>
      <c r="S327" s="169"/>
      <c r="T327" s="169"/>
      <c r="U327" s="169"/>
      <c r="V327" s="169"/>
      <c r="W327" s="169"/>
      <c r="X327" s="169"/>
      <c r="Y327" s="169"/>
      <c r="Z327" s="169"/>
      <c r="AA327" s="169"/>
      <c r="AB327" s="169"/>
      <c r="AC327" s="169"/>
      <c r="AD327" s="169"/>
      <c r="AE327" s="169"/>
      <c r="AF327" s="169"/>
      <c r="AG327" s="169"/>
      <c r="AH327" s="169"/>
      <c r="AI327" s="169"/>
      <c r="AJ327" s="169"/>
      <c r="AK327" s="169"/>
      <c r="AL327" s="169"/>
      <c r="AM327" s="169"/>
      <c r="AN327" s="169"/>
      <c r="AO327" s="169"/>
      <c r="AP327" s="169"/>
      <c r="AQ327" s="169"/>
      <c r="AR327" s="169"/>
      <c r="AS327" s="169"/>
      <c r="AT327" s="169"/>
      <c r="AU327" s="169"/>
      <c r="AV327" s="169"/>
      <c r="AW327" s="169"/>
      <c r="AX327" s="169"/>
    </row>
    <row r="328" spans="2:50">
      <c r="E328" s="11"/>
      <c r="F328" s="11"/>
      <c r="G328" s="11"/>
      <c r="H328" s="11"/>
      <c r="I328" s="11"/>
      <c r="J328" s="180"/>
      <c r="K328" s="163"/>
      <c r="L328" s="168"/>
      <c r="M328" s="225"/>
      <c r="N328" s="11"/>
      <c r="O328" s="169"/>
      <c r="P328" s="169"/>
      <c r="Q328" s="303"/>
      <c r="R328" s="169"/>
      <c r="S328" s="169"/>
      <c r="T328" s="169"/>
      <c r="U328" s="169"/>
      <c r="V328" s="169"/>
      <c r="W328" s="169"/>
      <c r="X328" s="169"/>
      <c r="Y328" s="169"/>
      <c r="Z328" s="169"/>
      <c r="AA328" s="169"/>
      <c r="AB328" s="169"/>
      <c r="AC328" s="169"/>
      <c r="AD328" s="169"/>
      <c r="AE328" s="169"/>
      <c r="AF328" s="169"/>
      <c r="AG328" s="169"/>
      <c r="AH328" s="169"/>
      <c r="AI328" s="169"/>
      <c r="AJ328" s="169"/>
      <c r="AK328" s="169"/>
      <c r="AL328" s="169"/>
      <c r="AM328" s="169"/>
      <c r="AN328" s="169"/>
      <c r="AO328" s="169"/>
      <c r="AP328" s="169"/>
      <c r="AQ328" s="169"/>
      <c r="AR328" s="169"/>
      <c r="AS328" s="169"/>
      <c r="AT328" s="169"/>
      <c r="AU328" s="169"/>
      <c r="AV328" s="169"/>
      <c r="AW328" s="169"/>
      <c r="AX328" s="169"/>
    </row>
    <row r="329" spans="2:50">
      <c r="B329" s="11"/>
      <c r="C329" s="179"/>
      <c r="D329" s="11"/>
      <c r="E329" s="11"/>
      <c r="F329" s="11"/>
      <c r="G329" s="11"/>
      <c r="H329" s="11"/>
      <c r="I329" s="11"/>
      <c r="J329" s="169"/>
      <c r="K329" s="179"/>
      <c r="L329" s="169"/>
      <c r="M329" s="169"/>
      <c r="N329" s="11"/>
      <c r="O329" s="169"/>
      <c r="P329" s="170"/>
      <c r="Q329" s="198"/>
      <c r="R329" s="169"/>
      <c r="S329" s="198"/>
      <c r="T329" s="169"/>
      <c r="U329" s="167"/>
      <c r="V329" s="169"/>
      <c r="W329" s="169"/>
      <c r="X329" s="169"/>
      <c r="Y329" s="169"/>
      <c r="Z329" s="169"/>
      <c r="AA329" s="169"/>
      <c r="AB329" s="169"/>
      <c r="AC329" s="169"/>
      <c r="AD329" s="169"/>
      <c r="AE329" s="169"/>
      <c r="AF329" s="169"/>
      <c r="AG329" s="169"/>
      <c r="AH329" s="169"/>
      <c r="AI329" s="169"/>
      <c r="AJ329" s="169"/>
      <c r="AK329" s="169"/>
      <c r="AL329" s="169"/>
      <c r="AM329" s="169"/>
      <c r="AN329" s="169"/>
      <c r="AO329" s="169"/>
      <c r="AP329" s="169"/>
      <c r="AQ329" s="169"/>
      <c r="AR329" s="169"/>
      <c r="AS329" s="169"/>
      <c r="AT329" s="169"/>
      <c r="AU329" s="169"/>
      <c r="AV329" s="169"/>
      <c r="AW329" s="169"/>
      <c r="AX329" s="169"/>
    </row>
    <row r="330" spans="2:50">
      <c r="B330" s="11"/>
      <c r="C330" s="179"/>
      <c r="D330" s="11"/>
      <c r="E330" s="11"/>
      <c r="F330" s="11"/>
      <c r="G330" s="11"/>
      <c r="H330" s="11"/>
      <c r="I330" s="11"/>
      <c r="J330" s="169"/>
      <c r="K330" s="179"/>
      <c r="L330" s="169"/>
      <c r="M330" s="169"/>
      <c r="N330" s="11"/>
      <c r="O330" s="169"/>
      <c r="P330" s="170"/>
      <c r="Q330" s="163"/>
      <c r="R330" s="169"/>
      <c r="S330" s="198"/>
      <c r="T330" s="169"/>
      <c r="U330" s="163"/>
      <c r="V330" s="169"/>
      <c r="W330" s="169"/>
      <c r="X330" s="169"/>
      <c r="Y330" s="169"/>
      <c r="Z330" s="169"/>
      <c r="AA330" s="169"/>
      <c r="AB330" s="169"/>
      <c r="AC330" s="169"/>
      <c r="AD330" s="169"/>
      <c r="AE330" s="169"/>
      <c r="AF330" s="169"/>
      <c r="AG330" s="169"/>
      <c r="AH330" s="169"/>
      <c r="AI330" s="169"/>
      <c r="AJ330" s="169"/>
      <c r="AK330" s="169"/>
      <c r="AL330" s="169"/>
      <c r="AM330" s="169"/>
      <c r="AN330" s="169"/>
      <c r="AO330" s="169"/>
      <c r="AP330" s="169"/>
      <c r="AQ330" s="169"/>
      <c r="AR330" s="169"/>
      <c r="AS330" s="169"/>
      <c r="AT330" s="169"/>
      <c r="AU330" s="169"/>
      <c r="AV330" s="169"/>
      <c r="AW330" s="169"/>
      <c r="AX330" s="169"/>
    </row>
    <row r="331" spans="2:50">
      <c r="B331" s="11"/>
      <c r="C331" s="179"/>
      <c r="D331" s="11"/>
      <c r="E331" s="11"/>
      <c r="F331" s="11"/>
      <c r="G331" s="11"/>
      <c r="H331" s="11"/>
      <c r="I331" s="11"/>
      <c r="J331" s="169"/>
      <c r="K331" s="179"/>
      <c r="L331" s="169"/>
      <c r="M331" s="169"/>
      <c r="N331" s="11"/>
      <c r="O331" s="169"/>
      <c r="P331" s="359"/>
      <c r="Q331" s="198"/>
      <c r="R331" s="169"/>
      <c r="S331" s="198"/>
      <c r="T331" s="360"/>
      <c r="U331" s="163"/>
      <c r="V331" s="169"/>
      <c r="W331" s="169"/>
      <c r="X331" s="169"/>
      <c r="Y331" s="169"/>
      <c r="Z331" s="169"/>
      <c r="AA331" s="169"/>
      <c r="AB331" s="169"/>
      <c r="AC331" s="169"/>
      <c r="AD331" s="169"/>
      <c r="AE331" s="169"/>
      <c r="AF331" s="169"/>
      <c r="AG331" s="169"/>
      <c r="AH331" s="169"/>
      <c r="AI331" s="169"/>
      <c r="AJ331" s="169"/>
      <c r="AK331" s="169"/>
      <c r="AL331" s="169"/>
      <c r="AM331" s="169"/>
      <c r="AN331" s="169"/>
      <c r="AO331" s="169"/>
      <c r="AP331" s="169"/>
      <c r="AQ331" s="169"/>
      <c r="AR331" s="169"/>
      <c r="AS331" s="169"/>
      <c r="AT331" s="169"/>
      <c r="AU331" s="169"/>
      <c r="AV331" s="169"/>
      <c r="AW331" s="169"/>
      <c r="AX331" s="169"/>
    </row>
    <row r="332" spans="2:50">
      <c r="B332" s="11"/>
      <c r="C332" s="179"/>
      <c r="D332" s="11"/>
      <c r="E332" s="11"/>
      <c r="F332" s="11"/>
      <c r="G332" s="11"/>
      <c r="H332" s="11"/>
      <c r="I332" s="11"/>
      <c r="J332" s="169"/>
      <c r="K332" s="298"/>
      <c r="L332" s="169"/>
      <c r="M332" s="169"/>
      <c r="N332" s="11"/>
      <c r="O332" s="169"/>
      <c r="P332" s="336"/>
      <c r="Q332" s="337"/>
      <c r="R332" s="169"/>
      <c r="S332" s="169"/>
      <c r="T332" s="169"/>
      <c r="U332" s="169"/>
      <c r="V332" s="169"/>
      <c r="W332" s="169"/>
      <c r="X332" s="169"/>
      <c r="Y332" s="169"/>
      <c r="Z332" s="169"/>
      <c r="AA332" s="169"/>
      <c r="AB332" s="169"/>
      <c r="AC332" s="169"/>
      <c r="AD332" s="169"/>
      <c r="AE332" s="169"/>
      <c r="AF332" s="169"/>
      <c r="AG332" s="169"/>
      <c r="AH332" s="169"/>
      <c r="AI332" s="169"/>
      <c r="AJ332" s="169"/>
      <c r="AK332" s="169"/>
      <c r="AL332" s="169"/>
      <c r="AM332" s="169"/>
      <c r="AN332" s="169"/>
      <c r="AO332" s="169"/>
      <c r="AP332" s="169"/>
      <c r="AQ332" s="169"/>
      <c r="AR332" s="169"/>
      <c r="AS332" s="169"/>
      <c r="AT332" s="169"/>
      <c r="AU332" s="169"/>
      <c r="AV332" s="169"/>
      <c r="AW332" s="169"/>
      <c r="AX332" s="169"/>
    </row>
    <row r="333" spans="2:50">
      <c r="B333" s="11"/>
      <c r="C333" s="179"/>
      <c r="D333" s="11"/>
      <c r="E333" s="11"/>
      <c r="F333" s="11"/>
      <c r="G333" s="11"/>
      <c r="H333" s="11"/>
      <c r="I333" s="11"/>
      <c r="J333" s="169"/>
      <c r="K333" s="179"/>
      <c r="L333" s="169"/>
      <c r="M333" s="337"/>
      <c r="N333" s="11"/>
      <c r="O333" s="169"/>
      <c r="P333" s="168"/>
      <c r="Q333" s="169"/>
      <c r="R333" s="169"/>
      <c r="S333" s="169"/>
      <c r="T333" s="169"/>
      <c r="U333" s="169"/>
      <c r="V333" s="169"/>
      <c r="W333" s="169"/>
      <c r="X333" s="169"/>
      <c r="Y333" s="169"/>
      <c r="Z333" s="169"/>
      <c r="AA333" s="169"/>
      <c r="AB333" s="169"/>
      <c r="AC333" s="169"/>
      <c r="AD333" s="169"/>
      <c r="AE333" s="169"/>
      <c r="AF333" s="169"/>
      <c r="AG333" s="169"/>
      <c r="AH333" s="169"/>
      <c r="AI333" s="169"/>
      <c r="AJ333" s="169"/>
      <c r="AK333" s="169"/>
      <c r="AL333" s="169"/>
      <c r="AM333" s="169"/>
      <c r="AN333" s="169"/>
      <c r="AO333" s="169"/>
      <c r="AP333" s="169"/>
      <c r="AQ333" s="169"/>
      <c r="AR333" s="169"/>
      <c r="AS333" s="169"/>
      <c r="AT333" s="169"/>
      <c r="AU333" s="169"/>
      <c r="AV333" s="169"/>
      <c r="AW333" s="169"/>
      <c r="AX333" s="169"/>
    </row>
    <row r="334" spans="2:50">
      <c r="B334" s="11"/>
      <c r="C334" s="179"/>
      <c r="D334" s="11"/>
      <c r="E334" s="11"/>
      <c r="F334" s="11"/>
      <c r="G334" s="11"/>
      <c r="H334" s="11"/>
      <c r="I334" s="11"/>
      <c r="J334" s="180"/>
      <c r="K334" s="163"/>
      <c r="L334" s="162"/>
      <c r="M334" s="206"/>
      <c r="N334" s="11"/>
      <c r="O334" s="169"/>
      <c r="P334" s="169"/>
      <c r="Q334" s="169"/>
      <c r="R334" s="169"/>
      <c r="S334" s="169"/>
      <c r="T334" s="169"/>
      <c r="U334" s="169"/>
      <c r="V334" s="169"/>
      <c r="W334" s="169"/>
      <c r="X334" s="169"/>
      <c r="Y334" s="169"/>
      <c r="Z334" s="169"/>
      <c r="AA334" s="169"/>
      <c r="AB334" s="169"/>
      <c r="AC334" s="169"/>
      <c r="AD334" s="169"/>
      <c r="AE334" s="169"/>
      <c r="AF334" s="169"/>
      <c r="AG334" s="169"/>
      <c r="AH334" s="169"/>
      <c r="AI334" s="169"/>
      <c r="AJ334" s="169"/>
      <c r="AK334" s="169"/>
      <c r="AL334" s="169"/>
      <c r="AM334" s="169"/>
      <c r="AN334" s="169"/>
      <c r="AO334" s="169"/>
      <c r="AP334" s="169"/>
      <c r="AQ334" s="169"/>
      <c r="AR334" s="169"/>
      <c r="AS334" s="169"/>
      <c r="AT334" s="169"/>
      <c r="AU334" s="169"/>
      <c r="AV334" s="169"/>
      <c r="AW334" s="169"/>
      <c r="AX334" s="169"/>
    </row>
    <row r="335" spans="2:50">
      <c r="B335" s="11"/>
      <c r="C335" s="179"/>
      <c r="D335" s="11"/>
      <c r="E335" s="11"/>
      <c r="F335" s="11"/>
      <c r="G335" s="11"/>
      <c r="H335" s="11"/>
      <c r="I335" s="11"/>
      <c r="J335" s="169"/>
      <c r="K335" s="163"/>
      <c r="L335" s="179"/>
      <c r="M335" s="206"/>
      <c r="N335" s="11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  <c r="Y335" s="169"/>
      <c r="Z335" s="169"/>
      <c r="AA335" s="169"/>
      <c r="AB335" s="169"/>
      <c r="AC335" s="169"/>
      <c r="AD335" s="169"/>
      <c r="AE335" s="169"/>
      <c r="AF335" s="169"/>
      <c r="AG335" s="169"/>
      <c r="AH335" s="169"/>
      <c r="AI335" s="169"/>
      <c r="AJ335" s="169"/>
      <c r="AK335" s="169"/>
      <c r="AL335" s="169"/>
      <c r="AM335" s="169"/>
      <c r="AN335" s="169"/>
      <c r="AO335" s="169"/>
      <c r="AP335" s="169"/>
      <c r="AQ335" s="169"/>
      <c r="AR335" s="169"/>
      <c r="AS335" s="169"/>
      <c r="AT335" s="169"/>
      <c r="AU335" s="169"/>
      <c r="AV335" s="169"/>
      <c r="AW335" s="169"/>
      <c r="AX335" s="169"/>
    </row>
    <row r="336" spans="2:50">
      <c r="B336" s="11"/>
      <c r="C336" s="179"/>
      <c r="D336" s="11"/>
      <c r="E336" s="169"/>
      <c r="F336" s="169"/>
      <c r="G336" s="169"/>
      <c r="H336" s="169"/>
      <c r="I336" s="169"/>
      <c r="J336" s="180"/>
      <c r="K336" s="163"/>
      <c r="L336" s="312"/>
      <c r="M336" s="206"/>
      <c r="N336" s="11"/>
      <c r="O336" s="169"/>
      <c r="P336" s="339"/>
      <c r="Q336" s="169"/>
      <c r="R336" s="355"/>
      <c r="S336" s="356"/>
      <c r="T336" s="169"/>
      <c r="U336" s="155"/>
      <c r="V336" s="169"/>
      <c r="W336" s="169"/>
      <c r="X336" s="169"/>
      <c r="Y336" s="169"/>
      <c r="Z336" s="169"/>
      <c r="AA336" s="169"/>
      <c r="AB336" s="169"/>
      <c r="AC336" s="169"/>
      <c r="AD336" s="169"/>
      <c r="AE336" s="169"/>
      <c r="AF336" s="169"/>
      <c r="AG336" s="169"/>
      <c r="AH336" s="169"/>
      <c r="AI336" s="169"/>
      <c r="AJ336" s="169"/>
      <c r="AK336" s="169"/>
      <c r="AL336" s="169"/>
      <c r="AM336" s="169"/>
      <c r="AN336" s="169"/>
      <c r="AO336" s="169"/>
      <c r="AP336" s="169"/>
      <c r="AQ336" s="169"/>
      <c r="AR336" s="169"/>
      <c r="AS336" s="169"/>
      <c r="AT336" s="169"/>
      <c r="AU336" s="169"/>
      <c r="AV336" s="169"/>
      <c r="AW336" s="169"/>
      <c r="AX336" s="169"/>
    </row>
    <row r="337" spans="3:50">
      <c r="C337" s="197"/>
      <c r="E337" s="601"/>
      <c r="F337" s="169"/>
      <c r="G337" s="169"/>
      <c r="H337" s="169"/>
      <c r="I337" s="169"/>
      <c r="J337" s="169"/>
      <c r="K337" s="179"/>
      <c r="L337" s="169"/>
      <c r="M337" s="206"/>
      <c r="N337" s="11"/>
      <c r="O337" s="169"/>
      <c r="P337" s="169"/>
      <c r="Q337" s="198"/>
      <c r="R337" s="169"/>
      <c r="S337" s="198"/>
      <c r="T337" s="169"/>
      <c r="U337" s="167"/>
      <c r="V337" s="169"/>
      <c r="W337" s="169"/>
      <c r="X337" s="169"/>
      <c r="Y337" s="169"/>
      <c r="Z337" s="169"/>
      <c r="AA337" s="169"/>
      <c r="AB337" s="169"/>
      <c r="AC337" s="169"/>
      <c r="AD337" s="169"/>
      <c r="AE337" s="169"/>
      <c r="AF337" s="169"/>
      <c r="AG337" s="169"/>
      <c r="AH337" s="169"/>
      <c r="AI337" s="169"/>
      <c r="AJ337" s="169"/>
      <c r="AK337" s="169"/>
      <c r="AL337" s="169"/>
      <c r="AM337" s="169"/>
      <c r="AN337" s="169"/>
      <c r="AO337" s="169"/>
      <c r="AP337" s="169"/>
      <c r="AQ337" s="169"/>
      <c r="AR337" s="169"/>
      <c r="AS337" s="169"/>
      <c r="AT337" s="169"/>
      <c r="AU337" s="169"/>
      <c r="AV337" s="169"/>
      <c r="AW337" s="169"/>
      <c r="AX337" s="169"/>
    </row>
    <row r="338" spans="3:50">
      <c r="F338" s="336"/>
      <c r="G338" s="337"/>
      <c r="H338" s="266"/>
      <c r="I338" s="336"/>
      <c r="J338" s="169"/>
      <c r="K338" s="179"/>
      <c r="L338" s="169"/>
      <c r="M338" s="206"/>
      <c r="N338" s="11"/>
      <c r="O338" s="169"/>
      <c r="P338" s="169"/>
      <c r="Q338" s="198"/>
      <c r="R338" s="308"/>
      <c r="S338" s="198"/>
      <c r="T338" s="169"/>
      <c r="U338" s="167"/>
      <c r="V338" s="169"/>
      <c r="W338" s="169"/>
      <c r="X338" s="169"/>
      <c r="Y338" s="169"/>
      <c r="Z338" s="169"/>
      <c r="AA338" s="169"/>
      <c r="AB338" s="169"/>
      <c r="AC338" s="169"/>
      <c r="AD338" s="169"/>
      <c r="AE338" s="169"/>
      <c r="AF338" s="169"/>
      <c r="AG338" s="169"/>
      <c r="AH338" s="169"/>
      <c r="AI338" s="169"/>
      <c r="AJ338" s="169"/>
      <c r="AK338" s="169"/>
      <c r="AL338" s="169"/>
      <c r="AM338" s="169"/>
      <c r="AN338" s="169"/>
      <c r="AO338" s="169"/>
      <c r="AP338" s="169"/>
      <c r="AQ338" s="169"/>
      <c r="AR338" s="169"/>
      <c r="AS338" s="169"/>
      <c r="AT338" s="169"/>
      <c r="AU338" s="169"/>
      <c r="AV338" s="169"/>
      <c r="AW338" s="169"/>
      <c r="AX338" s="169"/>
    </row>
    <row r="339" spans="3:50">
      <c r="F339" s="602"/>
      <c r="G339" s="206"/>
      <c r="H339" s="336"/>
      <c r="I339" s="167"/>
      <c r="J339" s="169"/>
      <c r="K339" s="179"/>
      <c r="L339" s="169"/>
      <c r="M339" s="206"/>
      <c r="N339" s="11"/>
      <c r="O339" s="169"/>
      <c r="P339" s="170"/>
      <c r="Q339" s="198"/>
      <c r="R339" s="169"/>
      <c r="S339" s="198"/>
      <c r="T339" s="169"/>
      <c r="U339" s="167"/>
      <c r="V339" s="169"/>
      <c r="W339" s="169"/>
      <c r="X339" s="169"/>
      <c r="Y339" s="169"/>
      <c r="Z339" s="169"/>
      <c r="AA339" s="169"/>
      <c r="AB339" s="169"/>
      <c r="AC339" s="169"/>
      <c r="AD339" s="169"/>
      <c r="AE339" s="169"/>
      <c r="AF339" s="169"/>
      <c r="AG339" s="169"/>
      <c r="AH339" s="169"/>
      <c r="AI339" s="169"/>
      <c r="AJ339" s="169"/>
      <c r="AK339" s="169"/>
      <c r="AL339" s="169"/>
      <c r="AM339" s="169"/>
      <c r="AN339" s="169"/>
      <c r="AO339" s="169"/>
      <c r="AP339" s="169"/>
      <c r="AQ339" s="169"/>
      <c r="AR339" s="169"/>
      <c r="AS339" s="169"/>
      <c r="AT339" s="169"/>
      <c r="AU339" s="169"/>
      <c r="AV339" s="169"/>
      <c r="AW339" s="169"/>
      <c r="AX339" s="169"/>
    </row>
    <row r="340" spans="3:50">
      <c r="F340" s="162"/>
      <c r="G340" s="206"/>
      <c r="H340" s="163"/>
      <c r="I340" s="162"/>
      <c r="J340" s="169"/>
      <c r="K340" s="179"/>
      <c r="L340" s="169"/>
      <c r="M340" s="338"/>
      <c r="N340" s="11"/>
      <c r="O340" s="169"/>
      <c r="P340" s="363"/>
      <c r="Q340" s="198"/>
      <c r="R340" s="169"/>
      <c r="S340" s="198"/>
      <c r="T340" s="169"/>
      <c r="U340" s="163"/>
      <c r="V340" s="169"/>
      <c r="W340" s="169"/>
      <c r="X340" s="169"/>
      <c r="Y340" s="169"/>
      <c r="Z340" s="169"/>
      <c r="AA340" s="169"/>
      <c r="AB340" s="169"/>
      <c r="AC340" s="169"/>
      <c r="AD340" s="169"/>
      <c r="AE340" s="169"/>
      <c r="AF340" s="169"/>
      <c r="AG340" s="169"/>
      <c r="AH340" s="169"/>
      <c r="AI340" s="169"/>
      <c r="AJ340" s="169"/>
      <c r="AK340" s="169"/>
      <c r="AL340" s="169"/>
      <c r="AM340" s="169"/>
      <c r="AN340" s="169"/>
      <c r="AO340" s="169"/>
      <c r="AP340" s="169"/>
      <c r="AQ340" s="169"/>
      <c r="AR340" s="169"/>
      <c r="AS340" s="169"/>
      <c r="AT340" s="169"/>
      <c r="AU340" s="169"/>
      <c r="AV340" s="169"/>
      <c r="AW340" s="169"/>
      <c r="AX340" s="169"/>
    </row>
    <row r="341" spans="3:50">
      <c r="F341" s="603"/>
      <c r="G341" s="206"/>
      <c r="H341" s="163"/>
      <c r="I341" s="168"/>
      <c r="J341" s="169"/>
      <c r="K341" s="179"/>
      <c r="L341" s="169"/>
      <c r="M341" s="232"/>
      <c r="N341" s="11"/>
      <c r="O341" s="169"/>
      <c r="P341" s="170"/>
      <c r="Q341" s="198"/>
      <c r="R341" s="169"/>
      <c r="S341" s="198"/>
      <c r="T341" s="169"/>
      <c r="U341" s="163"/>
      <c r="V341" s="169"/>
      <c r="W341" s="169"/>
      <c r="X341" s="169"/>
      <c r="Y341" s="169"/>
      <c r="Z341" s="169"/>
      <c r="AA341" s="169"/>
      <c r="AB341" s="169"/>
      <c r="AC341" s="169"/>
      <c r="AD341" s="169"/>
      <c r="AE341" s="169"/>
      <c r="AF341" s="169"/>
      <c r="AG341" s="169"/>
      <c r="AH341" s="169"/>
      <c r="AI341" s="169"/>
      <c r="AJ341" s="169"/>
      <c r="AK341" s="169"/>
      <c r="AL341" s="169"/>
      <c r="AM341" s="169"/>
      <c r="AN341" s="169"/>
      <c r="AO341" s="169"/>
      <c r="AP341" s="169"/>
      <c r="AQ341" s="169"/>
      <c r="AR341" s="169"/>
      <c r="AS341" s="169"/>
      <c r="AT341" s="169"/>
      <c r="AU341" s="169"/>
      <c r="AV341" s="169"/>
      <c r="AW341" s="169"/>
      <c r="AX341" s="169"/>
    </row>
    <row r="342" spans="3:50">
      <c r="F342" s="162"/>
      <c r="G342" s="206"/>
      <c r="H342" s="336"/>
      <c r="I342" s="168"/>
      <c r="J342" s="169"/>
      <c r="K342" s="179"/>
      <c r="L342" s="169"/>
      <c r="M342" s="232"/>
      <c r="N342" s="11"/>
      <c r="O342" s="169"/>
      <c r="P342" s="170"/>
      <c r="Q342" s="163"/>
      <c r="R342" s="169"/>
      <c r="S342" s="198"/>
      <c r="T342" s="169"/>
      <c r="U342" s="163"/>
      <c r="V342" s="362"/>
      <c r="W342" s="169"/>
      <c r="X342" s="169"/>
      <c r="Y342" s="169"/>
      <c r="Z342" s="169"/>
      <c r="AA342" s="169"/>
      <c r="AB342" s="169"/>
      <c r="AC342" s="169"/>
      <c r="AD342" s="169"/>
      <c r="AE342" s="169"/>
      <c r="AF342" s="169"/>
      <c r="AG342" s="169"/>
      <c r="AH342" s="169"/>
      <c r="AI342" s="169"/>
      <c r="AJ342" s="169"/>
      <c r="AK342" s="169"/>
      <c r="AL342" s="169"/>
      <c r="AM342" s="169"/>
      <c r="AN342" s="169"/>
      <c r="AO342" s="169"/>
      <c r="AP342" s="169"/>
      <c r="AQ342" s="169"/>
      <c r="AR342" s="169"/>
      <c r="AS342" s="169"/>
      <c r="AT342" s="169"/>
      <c r="AU342" s="169"/>
      <c r="AV342" s="169"/>
      <c r="AW342" s="169"/>
      <c r="AX342" s="169"/>
    </row>
    <row r="343" spans="3:50">
      <c r="F343" s="162"/>
      <c r="G343" s="206"/>
      <c r="H343" s="163"/>
      <c r="I343" s="162"/>
      <c r="J343" s="169"/>
      <c r="K343" s="179"/>
      <c r="L343" s="169"/>
      <c r="M343" s="169"/>
      <c r="N343" s="11"/>
      <c r="O343" s="169"/>
      <c r="P343" s="170"/>
      <c r="Q343" s="198"/>
      <c r="R343" s="169"/>
      <c r="S343" s="198"/>
      <c r="T343" s="360"/>
      <c r="U343" s="163"/>
      <c r="V343" s="362"/>
      <c r="W343" s="169"/>
      <c r="X343" s="169"/>
      <c r="Y343" s="169"/>
      <c r="Z343" s="169"/>
      <c r="AA343" s="169"/>
      <c r="AB343" s="169"/>
      <c r="AC343" s="169"/>
      <c r="AD343" s="169"/>
      <c r="AE343" s="169"/>
      <c r="AF343" s="169"/>
      <c r="AG343" s="169"/>
      <c r="AH343" s="169"/>
      <c r="AI343" s="169"/>
      <c r="AJ343" s="169"/>
      <c r="AK343" s="169"/>
      <c r="AL343" s="169"/>
      <c r="AM343" s="169"/>
      <c r="AN343" s="169"/>
      <c r="AO343" s="169"/>
      <c r="AP343" s="169"/>
      <c r="AQ343" s="169"/>
      <c r="AR343" s="169"/>
      <c r="AS343" s="169"/>
      <c r="AT343" s="169"/>
      <c r="AU343" s="169"/>
      <c r="AV343" s="169"/>
      <c r="AW343" s="169"/>
      <c r="AX343" s="169"/>
    </row>
    <row r="344" spans="3:50">
      <c r="F344" s="162"/>
      <c r="G344" s="206"/>
      <c r="H344" s="167"/>
      <c r="I344" s="168"/>
      <c r="J344" s="169"/>
      <c r="K344" s="179"/>
      <c r="L344" s="169"/>
      <c r="M344" s="206"/>
      <c r="N344" s="11"/>
      <c r="O344" s="169"/>
      <c r="P344" s="358"/>
      <c r="Q344" s="198"/>
      <c r="R344" s="169"/>
      <c r="S344" s="198"/>
      <c r="T344" s="221"/>
      <c r="U344" s="163"/>
      <c r="V344" s="169"/>
      <c r="W344" s="169"/>
      <c r="X344" s="169"/>
      <c r="Y344" s="169"/>
      <c r="Z344" s="169"/>
      <c r="AA344" s="169"/>
      <c r="AB344" s="169"/>
      <c r="AC344" s="169"/>
      <c r="AD344" s="169"/>
      <c r="AE344" s="169"/>
      <c r="AF344" s="169"/>
      <c r="AG344" s="169"/>
      <c r="AH344" s="169"/>
      <c r="AI344" s="169"/>
      <c r="AJ344" s="169"/>
      <c r="AK344" s="169"/>
      <c r="AL344" s="169"/>
      <c r="AM344" s="169"/>
      <c r="AN344" s="169"/>
      <c r="AO344" s="169"/>
      <c r="AP344" s="169"/>
      <c r="AQ344" s="169"/>
      <c r="AR344" s="169"/>
      <c r="AS344" s="169"/>
      <c r="AT344" s="169"/>
      <c r="AU344" s="169"/>
      <c r="AV344" s="169"/>
      <c r="AW344" s="169"/>
      <c r="AX344" s="169"/>
    </row>
    <row r="345" spans="3:50">
      <c r="F345" s="168"/>
      <c r="G345" s="206"/>
      <c r="H345" s="163"/>
      <c r="I345" s="162"/>
      <c r="J345" s="169"/>
      <c r="K345" s="179"/>
      <c r="L345" s="169"/>
      <c r="M345" s="206"/>
      <c r="N345" s="11"/>
      <c r="O345" s="169"/>
      <c r="P345" s="358"/>
      <c r="Q345" s="350"/>
      <c r="R345" s="169"/>
      <c r="S345" s="198"/>
      <c r="T345" s="169"/>
      <c r="U345" s="163"/>
      <c r="V345" s="169"/>
      <c r="W345" s="169"/>
      <c r="X345" s="169"/>
      <c r="Y345" s="169"/>
      <c r="Z345" s="169"/>
      <c r="AA345" s="169"/>
      <c r="AB345" s="169"/>
      <c r="AC345" s="169"/>
      <c r="AD345" s="169"/>
      <c r="AE345" s="169"/>
      <c r="AF345" s="169"/>
      <c r="AG345" s="169"/>
      <c r="AH345" s="169"/>
      <c r="AI345" s="169"/>
      <c r="AJ345" s="169"/>
      <c r="AK345" s="169"/>
      <c r="AL345" s="169"/>
      <c r="AM345" s="169"/>
      <c r="AN345" s="169"/>
      <c r="AO345" s="169"/>
      <c r="AP345" s="169"/>
      <c r="AQ345" s="169"/>
      <c r="AR345" s="169"/>
      <c r="AS345" s="169"/>
      <c r="AT345" s="169"/>
      <c r="AU345" s="169"/>
      <c r="AV345" s="169"/>
      <c r="AW345" s="169"/>
      <c r="AX345" s="169"/>
    </row>
    <row r="346" spans="3:50">
      <c r="F346" s="162"/>
      <c r="G346" s="206"/>
      <c r="H346" s="170"/>
      <c r="I346" s="171"/>
      <c r="J346" s="258"/>
      <c r="K346" s="258"/>
      <c r="L346" s="212"/>
      <c r="M346" s="232"/>
      <c r="N346" s="11"/>
      <c r="O346" s="169"/>
      <c r="P346" s="170"/>
      <c r="Q346" s="198"/>
      <c r="R346" s="169"/>
      <c r="S346" s="198"/>
      <c r="T346" s="169"/>
      <c r="U346" s="163"/>
      <c r="V346" s="169"/>
      <c r="W346" s="169"/>
      <c r="X346" s="169"/>
      <c r="Y346" s="169"/>
      <c r="Z346" s="169"/>
      <c r="AA346" s="169"/>
      <c r="AB346" s="169"/>
      <c r="AC346" s="169"/>
      <c r="AD346" s="169"/>
      <c r="AE346" s="169"/>
      <c r="AF346" s="169"/>
      <c r="AG346" s="169"/>
      <c r="AH346" s="169"/>
      <c r="AI346" s="169"/>
      <c r="AJ346" s="169"/>
      <c r="AK346" s="169"/>
      <c r="AL346" s="169"/>
      <c r="AM346" s="169"/>
      <c r="AN346" s="169"/>
      <c r="AO346" s="169"/>
      <c r="AP346" s="169"/>
      <c r="AQ346" s="169"/>
      <c r="AR346" s="169"/>
      <c r="AS346" s="169"/>
      <c r="AT346" s="169"/>
      <c r="AU346" s="169"/>
      <c r="AV346" s="169"/>
      <c r="AW346" s="169"/>
      <c r="AX346" s="169"/>
    </row>
    <row r="347" spans="3:50">
      <c r="F347" s="169"/>
      <c r="G347" s="169"/>
      <c r="H347" s="169"/>
      <c r="I347" s="169"/>
      <c r="J347" s="169"/>
      <c r="K347" s="345"/>
      <c r="L347" s="169"/>
      <c r="M347" s="206"/>
      <c r="N347" s="11"/>
      <c r="O347" s="169"/>
      <c r="P347" s="163"/>
      <c r="Q347" s="347"/>
      <c r="R347" s="362"/>
      <c r="S347" s="198"/>
      <c r="T347" s="169"/>
      <c r="U347" s="163"/>
      <c r="V347" s="169"/>
      <c r="W347" s="169"/>
      <c r="X347" s="169"/>
      <c r="Y347" s="169"/>
      <c r="Z347" s="169"/>
      <c r="AA347" s="169"/>
      <c r="AB347" s="169"/>
      <c r="AC347" s="169"/>
      <c r="AD347" s="169"/>
      <c r="AE347" s="169"/>
      <c r="AF347" s="169"/>
      <c r="AG347" s="169"/>
      <c r="AH347" s="169"/>
      <c r="AI347" s="169"/>
      <c r="AJ347" s="169"/>
      <c r="AK347" s="169"/>
      <c r="AL347" s="169"/>
      <c r="AM347" s="169"/>
      <c r="AN347" s="169"/>
      <c r="AO347" s="169"/>
      <c r="AP347" s="169"/>
      <c r="AQ347" s="169"/>
      <c r="AR347" s="169"/>
      <c r="AS347" s="169"/>
      <c r="AT347" s="169"/>
      <c r="AU347" s="169"/>
      <c r="AV347" s="169"/>
      <c r="AW347" s="169"/>
      <c r="AX347" s="169"/>
    </row>
    <row r="348" spans="3:50">
      <c r="F348" s="169"/>
      <c r="G348" s="169"/>
      <c r="H348" s="169"/>
      <c r="I348" s="169"/>
      <c r="J348" s="169"/>
      <c r="K348" s="179"/>
      <c r="L348" s="169"/>
      <c r="M348" s="232"/>
      <c r="N348" s="11"/>
      <c r="O348" s="169"/>
      <c r="P348" s="361"/>
      <c r="Q348" s="198"/>
      <c r="R348" s="169"/>
      <c r="S348" s="198"/>
      <c r="T348" s="169"/>
      <c r="U348" s="201"/>
      <c r="V348" s="169"/>
      <c r="W348" s="169"/>
      <c r="X348" s="169"/>
      <c r="Y348" s="169"/>
      <c r="Z348" s="169"/>
      <c r="AA348" s="169"/>
      <c r="AB348" s="169"/>
      <c r="AC348" s="169"/>
      <c r="AD348" s="169"/>
      <c r="AE348" s="169"/>
      <c r="AF348" s="169"/>
      <c r="AG348" s="169"/>
      <c r="AH348" s="169"/>
      <c r="AI348" s="169"/>
      <c r="AJ348" s="169"/>
      <c r="AK348" s="169"/>
      <c r="AL348" s="169"/>
      <c r="AM348" s="169"/>
      <c r="AN348" s="169"/>
      <c r="AO348" s="169"/>
      <c r="AP348" s="169"/>
      <c r="AQ348" s="169"/>
      <c r="AR348" s="169"/>
      <c r="AS348" s="169"/>
      <c r="AT348" s="169"/>
      <c r="AU348" s="169"/>
      <c r="AV348" s="169"/>
      <c r="AW348" s="169"/>
      <c r="AX348" s="169"/>
    </row>
    <row r="349" spans="3:50">
      <c r="F349" s="169"/>
      <c r="G349" s="169"/>
      <c r="H349" s="169"/>
      <c r="I349" s="169"/>
      <c r="J349" s="169"/>
      <c r="K349" s="179"/>
      <c r="L349" s="169"/>
      <c r="M349" s="230"/>
      <c r="N349" s="11"/>
      <c r="O349" s="169"/>
      <c r="P349" s="163"/>
      <c r="Q349" s="198"/>
      <c r="R349" s="169"/>
      <c r="S349" s="198"/>
      <c r="T349" s="169"/>
      <c r="U349" s="169"/>
      <c r="V349" s="169"/>
      <c r="W349" s="169"/>
      <c r="X349" s="169"/>
      <c r="Y349" s="169"/>
      <c r="Z349" s="169"/>
      <c r="AA349" s="169"/>
      <c r="AB349" s="169"/>
      <c r="AC349" s="169"/>
      <c r="AD349" s="169"/>
      <c r="AE349" s="169"/>
      <c r="AF349" s="169"/>
      <c r="AG349" s="169"/>
      <c r="AH349" s="169"/>
      <c r="AI349" s="169"/>
      <c r="AJ349" s="169"/>
      <c r="AK349" s="169"/>
      <c r="AL349" s="169"/>
      <c r="AM349" s="169"/>
      <c r="AN349" s="169"/>
      <c r="AO349" s="169"/>
      <c r="AP349" s="169"/>
      <c r="AQ349" s="169"/>
      <c r="AR349" s="169"/>
      <c r="AS349" s="169"/>
      <c r="AT349" s="169"/>
      <c r="AU349" s="169"/>
      <c r="AV349" s="169"/>
      <c r="AW349" s="169"/>
      <c r="AX349" s="169"/>
    </row>
    <row r="350" spans="3:50">
      <c r="F350" s="169"/>
      <c r="G350" s="169"/>
      <c r="H350" s="169"/>
      <c r="I350" s="169"/>
      <c r="J350" s="169"/>
      <c r="K350" s="179"/>
      <c r="L350" s="169"/>
      <c r="M350" s="230"/>
      <c r="O350" s="169"/>
      <c r="P350" s="163"/>
      <c r="Q350" s="198"/>
      <c r="R350" s="169"/>
      <c r="S350" s="198"/>
      <c r="T350" s="169"/>
      <c r="U350" s="169"/>
      <c r="V350" s="169"/>
      <c r="W350" s="169"/>
      <c r="X350" s="169"/>
      <c r="Y350" s="169"/>
      <c r="Z350" s="169"/>
      <c r="AA350" s="169"/>
      <c r="AB350" s="169"/>
      <c r="AC350" s="169"/>
      <c r="AD350" s="169"/>
      <c r="AE350" s="169"/>
      <c r="AF350" s="169"/>
      <c r="AG350" s="169"/>
      <c r="AH350" s="169"/>
      <c r="AI350" s="169"/>
      <c r="AJ350" s="169"/>
      <c r="AK350" s="169"/>
      <c r="AL350" s="169"/>
      <c r="AM350" s="169"/>
      <c r="AN350" s="169"/>
      <c r="AO350" s="169"/>
      <c r="AP350" s="169"/>
      <c r="AQ350" s="169"/>
      <c r="AR350" s="169"/>
      <c r="AS350" s="169"/>
      <c r="AT350" s="169"/>
      <c r="AU350" s="169"/>
      <c r="AV350" s="169"/>
      <c r="AW350" s="169"/>
      <c r="AX350" s="169"/>
    </row>
    <row r="351" spans="3:50">
      <c r="F351" s="169"/>
      <c r="G351" s="169"/>
      <c r="H351" s="169"/>
      <c r="I351" s="169"/>
      <c r="J351" s="169"/>
      <c r="K351" s="179"/>
      <c r="L351" s="169"/>
      <c r="M351" s="230"/>
      <c r="O351" s="169"/>
      <c r="P351" s="169"/>
      <c r="Q351" s="169"/>
      <c r="R351" s="169"/>
      <c r="S351" s="169"/>
      <c r="T351" s="169"/>
      <c r="U351" s="169"/>
      <c r="V351" s="169"/>
      <c r="W351" s="169"/>
      <c r="X351" s="169"/>
      <c r="Y351" s="169"/>
      <c r="Z351" s="169"/>
      <c r="AA351" s="169"/>
      <c r="AB351" s="169"/>
      <c r="AC351" s="169"/>
      <c r="AD351" s="169"/>
      <c r="AE351" s="169"/>
      <c r="AF351" s="169"/>
      <c r="AG351" s="169"/>
      <c r="AH351" s="169"/>
      <c r="AI351" s="169"/>
      <c r="AJ351" s="169"/>
      <c r="AK351" s="169"/>
      <c r="AL351" s="169"/>
      <c r="AM351" s="169"/>
      <c r="AN351" s="169"/>
      <c r="AO351" s="169"/>
      <c r="AP351" s="169"/>
      <c r="AQ351" s="169"/>
      <c r="AR351" s="169"/>
      <c r="AS351" s="169"/>
      <c r="AT351" s="169"/>
      <c r="AU351" s="169"/>
      <c r="AV351" s="169"/>
      <c r="AW351" s="169"/>
      <c r="AX351" s="169"/>
    </row>
    <row r="352" spans="3:50">
      <c r="F352" s="169"/>
      <c r="G352" s="169"/>
      <c r="H352" s="169"/>
      <c r="I352" s="169"/>
      <c r="J352" s="169"/>
      <c r="K352" s="179"/>
      <c r="L352" s="169"/>
      <c r="M352" s="169"/>
      <c r="O352" s="169"/>
      <c r="P352" s="169"/>
      <c r="Q352" s="169"/>
      <c r="R352" s="169"/>
      <c r="S352" s="169"/>
      <c r="T352" s="169"/>
      <c r="U352" s="169"/>
      <c r="V352" s="169"/>
      <c r="W352" s="169"/>
      <c r="X352" s="169"/>
      <c r="Y352" s="169"/>
      <c r="Z352" s="169"/>
      <c r="AA352" s="169"/>
      <c r="AB352" s="169"/>
      <c r="AC352" s="169"/>
      <c r="AD352" s="169"/>
      <c r="AE352" s="169"/>
      <c r="AF352" s="169"/>
      <c r="AG352" s="169"/>
      <c r="AH352" s="169"/>
      <c r="AI352" s="169"/>
      <c r="AJ352" s="169"/>
      <c r="AK352" s="169"/>
      <c r="AL352" s="169"/>
      <c r="AM352" s="169"/>
      <c r="AN352" s="169"/>
      <c r="AO352" s="169"/>
      <c r="AP352" s="169"/>
      <c r="AQ352" s="169"/>
      <c r="AR352" s="169"/>
      <c r="AS352" s="169"/>
      <c r="AT352" s="169"/>
      <c r="AU352" s="169"/>
      <c r="AV352" s="169"/>
      <c r="AW352" s="169"/>
      <c r="AX352" s="169"/>
    </row>
    <row r="353" spans="6:50">
      <c r="F353" s="169"/>
      <c r="G353" s="169"/>
      <c r="H353" s="169"/>
      <c r="I353" s="169"/>
      <c r="J353" s="169"/>
      <c r="K353" s="179"/>
      <c r="L353" s="169"/>
      <c r="M353" s="169"/>
      <c r="O353" s="169"/>
      <c r="P353" s="169"/>
      <c r="Q353" s="169"/>
      <c r="R353" s="169"/>
      <c r="S353" s="169"/>
      <c r="T353" s="169"/>
      <c r="U353" s="169"/>
      <c r="V353" s="169"/>
      <c r="W353" s="169"/>
      <c r="X353" s="169"/>
      <c r="Y353" s="169"/>
      <c r="Z353" s="169"/>
      <c r="AA353" s="169"/>
      <c r="AB353" s="169"/>
      <c r="AC353" s="169"/>
      <c r="AD353" s="169"/>
      <c r="AE353" s="169"/>
      <c r="AF353" s="169"/>
      <c r="AG353" s="169"/>
      <c r="AH353" s="169"/>
      <c r="AI353" s="169"/>
      <c r="AJ353" s="169"/>
      <c r="AK353" s="169"/>
      <c r="AL353" s="169"/>
      <c r="AM353" s="169"/>
      <c r="AN353" s="169"/>
      <c r="AO353" s="169"/>
      <c r="AP353" s="169"/>
      <c r="AQ353" s="169"/>
      <c r="AR353" s="169"/>
      <c r="AS353" s="169"/>
      <c r="AT353" s="169"/>
      <c r="AU353" s="169"/>
      <c r="AV353" s="169"/>
      <c r="AW353" s="169"/>
      <c r="AX353" s="169"/>
    </row>
    <row r="354" spans="6:50">
      <c r="F354" s="169"/>
      <c r="G354" s="169"/>
      <c r="H354" s="169"/>
      <c r="I354" s="169"/>
      <c r="J354" s="169"/>
      <c r="K354" s="179"/>
      <c r="L354" s="169"/>
      <c r="M354" s="169"/>
      <c r="O354" s="169"/>
      <c r="P354" s="169"/>
      <c r="Q354" s="169"/>
      <c r="R354" s="169"/>
      <c r="S354" s="169"/>
      <c r="T354" s="169"/>
      <c r="U354" s="169"/>
      <c r="V354" s="169"/>
      <c r="W354" s="169"/>
      <c r="X354" s="169"/>
      <c r="Y354" s="169"/>
      <c r="Z354" s="169"/>
      <c r="AA354" s="169"/>
      <c r="AB354" s="169"/>
      <c r="AC354" s="169"/>
      <c r="AD354" s="169"/>
      <c r="AE354" s="169"/>
      <c r="AF354" s="169"/>
      <c r="AG354" s="169"/>
      <c r="AH354" s="169"/>
      <c r="AI354" s="169"/>
      <c r="AJ354" s="169"/>
      <c r="AK354" s="169"/>
      <c r="AL354" s="169"/>
      <c r="AM354" s="169"/>
      <c r="AN354" s="169"/>
      <c r="AO354" s="169"/>
      <c r="AP354" s="169"/>
      <c r="AQ354" s="169"/>
      <c r="AR354" s="169"/>
      <c r="AS354" s="169"/>
      <c r="AT354" s="169"/>
      <c r="AU354" s="169"/>
      <c r="AV354" s="169"/>
      <c r="AW354" s="169"/>
      <c r="AX354" s="169"/>
    </row>
    <row r="355" spans="6:50" ht="15.6">
      <c r="F355" s="604"/>
      <c r="G355" s="169"/>
      <c r="H355" s="169"/>
      <c r="I355" s="169"/>
      <c r="J355" s="188"/>
      <c r="K355" s="163"/>
      <c r="L355" s="162"/>
      <c r="M355" s="169"/>
      <c r="O355" s="169"/>
      <c r="P355" s="169"/>
      <c r="Q355" s="169"/>
      <c r="R355" s="169"/>
      <c r="S355" s="169"/>
      <c r="T355" s="169"/>
      <c r="U355" s="169"/>
      <c r="V355" s="169"/>
      <c r="W355" s="169"/>
      <c r="X355" s="169"/>
      <c r="Y355" s="169"/>
      <c r="Z355" s="169"/>
      <c r="AA355" s="169"/>
      <c r="AB355" s="169"/>
      <c r="AC355" s="169"/>
      <c r="AD355" s="169"/>
      <c r="AE355" s="169"/>
      <c r="AF355" s="169"/>
      <c r="AG355" s="169"/>
      <c r="AH355" s="169"/>
      <c r="AI355" s="169"/>
      <c r="AJ355" s="169"/>
      <c r="AK355" s="169"/>
      <c r="AL355" s="169"/>
      <c r="AM355" s="169"/>
      <c r="AN355" s="169"/>
      <c r="AO355" s="169"/>
      <c r="AP355" s="169"/>
      <c r="AQ355" s="169"/>
      <c r="AR355" s="169"/>
      <c r="AS355" s="169"/>
      <c r="AT355" s="169"/>
      <c r="AU355" s="169"/>
      <c r="AV355" s="169"/>
      <c r="AW355" s="169"/>
      <c r="AX355" s="169"/>
    </row>
    <row r="356" spans="6:50">
      <c r="F356" s="169"/>
      <c r="G356" s="169"/>
      <c r="H356" s="169"/>
      <c r="I356" s="169"/>
      <c r="J356" s="169"/>
      <c r="K356" s="298"/>
      <c r="L356" s="169"/>
      <c r="M356" s="169"/>
      <c r="O356" s="169"/>
      <c r="P356" s="169"/>
      <c r="Q356" s="169"/>
      <c r="R356" s="169"/>
      <c r="S356" s="169"/>
      <c r="T356" s="169"/>
      <c r="U356" s="169"/>
      <c r="V356" s="169"/>
      <c r="W356" s="169"/>
      <c r="X356" s="169"/>
      <c r="Y356" s="169"/>
      <c r="Z356" s="169"/>
      <c r="AA356" s="169"/>
      <c r="AB356" s="169"/>
      <c r="AC356" s="169"/>
      <c r="AD356" s="169"/>
      <c r="AE356" s="169"/>
      <c r="AF356" s="169"/>
      <c r="AG356" s="169"/>
      <c r="AH356" s="169"/>
      <c r="AI356" s="169"/>
      <c r="AJ356" s="169"/>
      <c r="AK356" s="169"/>
      <c r="AL356" s="169"/>
      <c r="AM356" s="169"/>
      <c r="AN356" s="169"/>
      <c r="AO356" s="169"/>
      <c r="AP356" s="169"/>
      <c r="AQ356" s="169"/>
      <c r="AR356" s="169"/>
      <c r="AS356" s="169"/>
      <c r="AT356" s="169"/>
      <c r="AU356" s="169"/>
      <c r="AV356" s="169"/>
      <c r="AW356" s="169"/>
      <c r="AX356" s="169"/>
    </row>
    <row r="357" spans="6:50">
      <c r="F357" s="169"/>
      <c r="G357" s="169"/>
      <c r="H357" s="169"/>
      <c r="I357" s="169"/>
      <c r="J357" s="194"/>
      <c r="K357" s="163"/>
      <c r="L357" s="177"/>
      <c r="M357" s="169"/>
      <c r="O357" s="169"/>
      <c r="P357" s="169"/>
      <c r="Q357" s="169"/>
      <c r="R357" s="169"/>
      <c r="S357" s="169"/>
      <c r="T357" s="169"/>
      <c r="U357" s="169"/>
      <c r="V357" s="169"/>
      <c r="W357" s="169"/>
      <c r="X357" s="169"/>
      <c r="Y357" s="169"/>
      <c r="Z357" s="169"/>
      <c r="AA357" s="169"/>
      <c r="AB357" s="169"/>
      <c r="AC357" s="169"/>
      <c r="AD357" s="169"/>
      <c r="AE357" s="169"/>
      <c r="AF357" s="169"/>
      <c r="AG357" s="169"/>
      <c r="AH357" s="169"/>
      <c r="AI357" s="169"/>
      <c r="AJ357" s="169"/>
      <c r="AK357" s="169"/>
      <c r="AL357" s="169"/>
      <c r="AM357" s="169"/>
      <c r="AN357" s="169"/>
      <c r="AO357" s="169"/>
      <c r="AP357" s="169"/>
      <c r="AQ357" s="169"/>
      <c r="AR357" s="169"/>
      <c r="AS357" s="169"/>
      <c r="AT357" s="169"/>
      <c r="AU357" s="169"/>
      <c r="AV357" s="169"/>
      <c r="AW357" s="169"/>
      <c r="AX357" s="169"/>
    </row>
    <row r="358" spans="6:50">
      <c r="F358" s="169"/>
      <c r="G358" s="169"/>
      <c r="H358" s="169"/>
      <c r="I358" s="169"/>
      <c r="J358" s="184"/>
      <c r="K358" s="163"/>
      <c r="L358" s="162"/>
      <c r="M358" s="169"/>
      <c r="O358" s="169"/>
      <c r="P358" s="169"/>
      <c r="Q358" s="169"/>
      <c r="R358" s="169"/>
      <c r="S358" s="169"/>
      <c r="T358" s="169"/>
      <c r="U358" s="169"/>
      <c r="V358" s="169"/>
      <c r="W358" s="169"/>
      <c r="X358" s="169"/>
      <c r="Y358" s="169"/>
      <c r="Z358" s="169"/>
      <c r="AA358" s="169"/>
      <c r="AB358" s="169"/>
      <c r="AC358" s="169"/>
      <c r="AD358" s="169"/>
      <c r="AE358" s="169"/>
      <c r="AF358" s="169"/>
      <c r="AG358" s="169"/>
      <c r="AH358" s="169"/>
      <c r="AI358" s="169"/>
      <c r="AJ358" s="169"/>
      <c r="AK358" s="169"/>
      <c r="AL358" s="169"/>
      <c r="AM358" s="169"/>
      <c r="AN358" s="169"/>
      <c r="AO358" s="169"/>
      <c r="AP358" s="169"/>
      <c r="AQ358" s="169"/>
      <c r="AR358" s="169"/>
      <c r="AS358" s="169"/>
      <c r="AT358" s="169"/>
      <c r="AU358" s="169"/>
      <c r="AV358" s="169"/>
      <c r="AW358" s="169"/>
      <c r="AX358" s="169"/>
    </row>
    <row r="359" spans="6:50">
      <c r="F359" s="336"/>
      <c r="G359" s="337"/>
      <c r="H359" s="169"/>
      <c r="I359" s="169"/>
      <c r="J359" s="180"/>
      <c r="K359" s="163"/>
      <c r="L359" s="162"/>
      <c r="M359" s="169"/>
      <c r="O359" s="169"/>
      <c r="P359" s="169"/>
      <c r="Q359" s="169"/>
      <c r="R359" s="169"/>
      <c r="S359" s="169"/>
      <c r="T359" s="169"/>
      <c r="U359" s="169"/>
      <c r="V359" s="169"/>
      <c r="W359" s="169"/>
      <c r="X359" s="169"/>
      <c r="Y359" s="169"/>
      <c r="Z359" s="169"/>
      <c r="AA359" s="169"/>
      <c r="AB359" s="169"/>
      <c r="AC359" s="169"/>
      <c r="AD359" s="169"/>
      <c r="AE359" s="169"/>
      <c r="AF359" s="169"/>
      <c r="AG359" s="169"/>
      <c r="AH359" s="169"/>
      <c r="AI359" s="169"/>
      <c r="AJ359" s="169"/>
      <c r="AK359" s="169"/>
      <c r="AL359" s="169"/>
      <c r="AM359" s="169"/>
      <c r="AN359" s="169"/>
      <c r="AO359" s="169"/>
      <c r="AP359" s="169"/>
      <c r="AQ359" s="169"/>
      <c r="AR359" s="169"/>
      <c r="AS359" s="169"/>
      <c r="AT359" s="169"/>
      <c r="AU359" s="169"/>
      <c r="AV359" s="169"/>
      <c r="AW359" s="169"/>
      <c r="AX359" s="169"/>
    </row>
    <row r="360" spans="6:50">
      <c r="F360" s="168"/>
      <c r="G360" s="206"/>
      <c r="H360" s="169"/>
      <c r="I360" s="169"/>
      <c r="J360" s="162"/>
      <c r="K360" s="163"/>
      <c r="L360" s="162"/>
      <c r="M360" s="169"/>
      <c r="O360" s="169"/>
      <c r="P360" s="169"/>
      <c r="Q360" s="169"/>
      <c r="R360" s="169"/>
      <c r="S360" s="169"/>
      <c r="T360" s="169"/>
      <c r="U360" s="169"/>
      <c r="V360" s="169"/>
      <c r="W360" s="169"/>
      <c r="X360" s="169"/>
      <c r="Y360" s="169"/>
      <c r="Z360" s="169"/>
      <c r="AA360" s="169"/>
      <c r="AB360" s="169"/>
      <c r="AC360" s="169"/>
      <c r="AD360" s="169"/>
      <c r="AE360" s="169"/>
      <c r="AF360" s="169"/>
      <c r="AG360" s="169"/>
      <c r="AH360" s="169"/>
      <c r="AI360" s="169"/>
      <c r="AJ360" s="169"/>
      <c r="AK360" s="169"/>
      <c r="AL360" s="169"/>
      <c r="AM360" s="169"/>
      <c r="AN360" s="169"/>
      <c r="AO360" s="169"/>
      <c r="AP360" s="169"/>
      <c r="AQ360" s="169"/>
      <c r="AR360" s="169"/>
      <c r="AS360" s="169"/>
      <c r="AT360" s="169"/>
      <c r="AU360" s="169"/>
      <c r="AV360" s="169"/>
      <c r="AW360" s="169"/>
      <c r="AX360" s="169"/>
    </row>
    <row r="361" spans="6:50">
      <c r="F361" s="162"/>
      <c r="G361" s="232"/>
      <c r="H361" s="169"/>
      <c r="I361" s="169"/>
      <c r="J361" s="180"/>
      <c r="K361" s="163"/>
      <c r="L361" s="168"/>
      <c r="M361" s="169"/>
      <c r="O361" s="169"/>
      <c r="P361" s="169"/>
      <c r="Q361" s="169"/>
      <c r="R361" s="169"/>
      <c r="S361" s="169"/>
      <c r="T361" s="169"/>
      <c r="U361" s="169"/>
      <c r="V361" s="169"/>
      <c r="W361" s="169"/>
      <c r="X361" s="169"/>
      <c r="Y361" s="169"/>
      <c r="Z361" s="169"/>
      <c r="AA361" s="169"/>
      <c r="AB361" s="169"/>
      <c r="AC361" s="169"/>
      <c r="AD361" s="169"/>
      <c r="AE361" s="169"/>
      <c r="AF361" s="169"/>
      <c r="AG361" s="169"/>
      <c r="AH361" s="169"/>
      <c r="AI361" s="169"/>
      <c r="AJ361" s="169"/>
      <c r="AK361" s="169"/>
      <c r="AL361" s="169"/>
      <c r="AM361" s="169"/>
      <c r="AN361" s="169"/>
      <c r="AO361" s="169"/>
      <c r="AP361" s="169"/>
      <c r="AQ361" s="169"/>
      <c r="AR361" s="169"/>
      <c r="AS361" s="169"/>
      <c r="AT361" s="169"/>
      <c r="AU361" s="169"/>
      <c r="AV361" s="169"/>
      <c r="AW361" s="169"/>
      <c r="AX361" s="169"/>
    </row>
    <row r="362" spans="6:50">
      <c r="F362" s="162"/>
      <c r="G362" s="232"/>
      <c r="H362" s="169"/>
      <c r="I362" s="169"/>
      <c r="J362" s="180"/>
      <c r="K362" s="163"/>
      <c r="L362" s="162"/>
      <c r="M362" s="169"/>
      <c r="O362" s="169"/>
      <c r="P362" s="169"/>
      <c r="Q362" s="169"/>
      <c r="R362" s="169"/>
      <c r="S362" s="169"/>
      <c r="T362" s="169"/>
      <c r="U362" s="169"/>
      <c r="V362" s="169"/>
      <c r="W362" s="169"/>
      <c r="X362" s="169"/>
      <c r="Y362" s="169"/>
      <c r="Z362" s="169"/>
      <c r="AA362" s="169"/>
      <c r="AB362" s="169"/>
      <c r="AC362" s="169"/>
      <c r="AD362" s="169"/>
      <c r="AE362" s="169"/>
      <c r="AF362" s="169"/>
      <c r="AG362" s="169"/>
      <c r="AH362" s="169"/>
      <c r="AI362" s="169"/>
      <c r="AJ362" s="169"/>
      <c r="AK362" s="169"/>
      <c r="AL362" s="169"/>
      <c r="AM362" s="169"/>
      <c r="AN362" s="169"/>
      <c r="AO362" s="169"/>
      <c r="AP362" s="169"/>
      <c r="AQ362" s="169"/>
      <c r="AR362" s="169"/>
      <c r="AS362" s="169"/>
      <c r="AT362" s="169"/>
      <c r="AU362" s="169"/>
      <c r="AV362" s="169"/>
      <c r="AW362" s="169"/>
      <c r="AX362" s="169"/>
    </row>
    <row r="363" spans="6:50">
      <c r="F363" s="162"/>
      <c r="G363" s="232"/>
      <c r="H363" s="169"/>
      <c r="I363" s="169"/>
      <c r="J363" s="180"/>
      <c r="K363" s="163"/>
      <c r="L363" s="162"/>
      <c r="M363" s="169"/>
      <c r="O363" s="169"/>
      <c r="P363" s="169"/>
      <c r="Q363" s="169"/>
      <c r="R363" s="169"/>
      <c r="S363" s="169"/>
      <c r="T363" s="169"/>
      <c r="U363" s="169"/>
      <c r="V363" s="169"/>
      <c r="W363" s="169"/>
      <c r="X363" s="169"/>
      <c r="Y363" s="169"/>
      <c r="Z363" s="169"/>
      <c r="AA363" s="169"/>
      <c r="AB363" s="169"/>
      <c r="AC363" s="169"/>
      <c r="AD363" s="169"/>
      <c r="AE363" s="169"/>
      <c r="AF363" s="169"/>
      <c r="AG363" s="169"/>
      <c r="AH363" s="169"/>
      <c r="AI363" s="169"/>
      <c r="AJ363" s="169"/>
      <c r="AK363" s="169"/>
      <c r="AL363" s="169"/>
      <c r="AM363" s="169"/>
      <c r="AN363" s="169"/>
      <c r="AO363" s="169"/>
      <c r="AP363" s="169"/>
      <c r="AQ363" s="169"/>
      <c r="AR363" s="169"/>
      <c r="AS363" s="169"/>
      <c r="AT363" s="169"/>
      <c r="AU363" s="169"/>
      <c r="AV363" s="169"/>
      <c r="AW363" s="169"/>
      <c r="AX363" s="169"/>
    </row>
    <row r="364" spans="6:50">
      <c r="F364" s="162"/>
      <c r="G364" s="232"/>
      <c r="H364" s="169"/>
      <c r="I364" s="169"/>
      <c r="J364" s="169"/>
      <c r="K364" s="179"/>
      <c r="L364" s="169"/>
      <c r="M364" s="169"/>
      <c r="O364" s="169"/>
      <c r="P364" s="169"/>
      <c r="Q364" s="169"/>
      <c r="R364" s="169"/>
      <c r="S364" s="169"/>
      <c r="T364" s="169"/>
      <c r="U364" s="169"/>
      <c r="V364" s="169"/>
      <c r="W364" s="169"/>
      <c r="X364" s="169"/>
      <c r="Y364" s="169"/>
      <c r="Z364" s="169"/>
      <c r="AA364" s="169"/>
      <c r="AB364" s="169"/>
      <c r="AC364" s="169"/>
      <c r="AD364" s="169"/>
      <c r="AE364" s="169"/>
      <c r="AF364" s="169"/>
      <c r="AG364" s="169"/>
      <c r="AH364" s="169"/>
      <c r="AI364" s="169"/>
      <c r="AJ364" s="169"/>
      <c r="AK364" s="169"/>
      <c r="AL364" s="169"/>
      <c r="AM364" s="169"/>
      <c r="AN364" s="169"/>
      <c r="AO364" s="169"/>
      <c r="AP364" s="169"/>
      <c r="AQ364" s="169"/>
      <c r="AR364" s="169"/>
      <c r="AS364" s="169"/>
      <c r="AT364" s="169"/>
      <c r="AU364" s="169"/>
      <c r="AV364" s="169"/>
      <c r="AW364" s="169"/>
      <c r="AX364" s="169"/>
    </row>
    <row r="365" spans="6:50">
      <c r="F365" s="162"/>
      <c r="G365" s="232"/>
      <c r="H365" s="169"/>
      <c r="I365" s="169"/>
      <c r="J365" s="169"/>
      <c r="K365" s="179"/>
      <c r="L365" s="169"/>
      <c r="M365" s="169"/>
      <c r="O365" s="169"/>
      <c r="P365" s="169"/>
      <c r="Q365" s="169"/>
      <c r="R365" s="169"/>
      <c r="S365" s="169"/>
      <c r="T365" s="169"/>
      <c r="U365" s="169"/>
      <c r="V365" s="169"/>
      <c r="W365" s="169"/>
      <c r="X365" s="169"/>
      <c r="Y365" s="169"/>
      <c r="Z365" s="169"/>
      <c r="AA365" s="169"/>
      <c r="AB365" s="169"/>
      <c r="AC365" s="169"/>
      <c r="AD365" s="169"/>
      <c r="AE365" s="169"/>
      <c r="AF365" s="169"/>
      <c r="AG365" s="169"/>
      <c r="AH365" s="169"/>
      <c r="AI365" s="169"/>
      <c r="AJ365" s="169"/>
      <c r="AK365" s="169"/>
      <c r="AL365" s="169"/>
      <c r="AM365" s="169"/>
      <c r="AN365" s="169"/>
      <c r="AO365" s="169"/>
      <c r="AP365" s="169"/>
      <c r="AQ365" s="169"/>
      <c r="AR365" s="169"/>
      <c r="AS365" s="169"/>
      <c r="AT365" s="169"/>
      <c r="AU365" s="169"/>
      <c r="AV365" s="169"/>
      <c r="AW365" s="169"/>
      <c r="AX365" s="169"/>
    </row>
    <row r="366" spans="6:50">
      <c r="F366" s="177"/>
      <c r="G366" s="229"/>
      <c r="H366" s="169"/>
      <c r="I366" s="169"/>
      <c r="J366" s="169"/>
      <c r="K366" s="179"/>
      <c r="L366" s="169"/>
      <c r="M366" s="169"/>
      <c r="O366" s="169"/>
      <c r="P366" s="169"/>
      <c r="Q366" s="169"/>
      <c r="R366" s="169"/>
      <c r="S366" s="169"/>
      <c r="T366" s="169"/>
      <c r="U366" s="169"/>
      <c r="V366" s="169"/>
      <c r="W366" s="169"/>
      <c r="X366" s="169"/>
      <c r="Y366" s="169"/>
      <c r="Z366" s="169"/>
      <c r="AA366" s="169"/>
      <c r="AB366" s="169"/>
      <c r="AC366" s="169"/>
      <c r="AD366" s="169"/>
      <c r="AE366" s="169"/>
      <c r="AF366" s="169"/>
      <c r="AG366" s="169"/>
      <c r="AH366" s="169"/>
      <c r="AI366" s="169"/>
      <c r="AJ366" s="169"/>
      <c r="AK366" s="169"/>
      <c r="AL366" s="169"/>
      <c r="AM366" s="169"/>
      <c r="AN366" s="169"/>
      <c r="AO366" s="169"/>
      <c r="AP366" s="169"/>
      <c r="AQ366" s="169"/>
      <c r="AR366" s="169"/>
      <c r="AS366" s="169"/>
      <c r="AT366" s="169"/>
      <c r="AU366" s="169"/>
      <c r="AV366" s="169"/>
      <c r="AW366" s="169"/>
      <c r="AX366" s="169"/>
    </row>
    <row r="367" spans="6:50">
      <c r="F367" s="177"/>
      <c r="G367" s="229"/>
      <c r="H367" s="169"/>
      <c r="I367" s="169"/>
      <c r="J367" s="169"/>
      <c r="K367" s="179"/>
      <c r="L367" s="169"/>
      <c r="M367" s="169"/>
      <c r="O367" s="169"/>
      <c r="P367" s="169"/>
      <c r="Q367" s="169"/>
      <c r="R367" s="169"/>
      <c r="S367" s="169"/>
      <c r="T367" s="169"/>
      <c r="U367" s="169"/>
      <c r="V367" s="169"/>
      <c r="W367" s="169"/>
      <c r="X367" s="169"/>
      <c r="Y367" s="169"/>
      <c r="Z367" s="169"/>
      <c r="AA367" s="169"/>
      <c r="AB367" s="169"/>
      <c r="AC367" s="169"/>
      <c r="AD367" s="169"/>
      <c r="AE367" s="169"/>
      <c r="AF367" s="169"/>
      <c r="AG367" s="169"/>
      <c r="AH367" s="169"/>
      <c r="AI367" s="169"/>
      <c r="AJ367" s="169"/>
      <c r="AK367" s="169"/>
      <c r="AL367" s="169"/>
      <c r="AM367" s="169"/>
      <c r="AN367" s="169"/>
      <c r="AO367" s="169"/>
      <c r="AP367" s="169"/>
      <c r="AQ367" s="169"/>
      <c r="AR367" s="169"/>
      <c r="AS367" s="169"/>
      <c r="AT367" s="169"/>
      <c r="AU367" s="169"/>
      <c r="AV367" s="169"/>
      <c r="AW367" s="169"/>
      <c r="AX367" s="169"/>
    </row>
    <row r="368" spans="6:50">
      <c r="F368" s="173"/>
      <c r="G368" s="338"/>
      <c r="H368" s="169"/>
      <c r="I368" s="169"/>
      <c r="J368" s="169"/>
      <c r="K368" s="301"/>
      <c r="L368" s="169"/>
      <c r="M368" s="169"/>
      <c r="P368" s="169"/>
      <c r="Q368" s="169"/>
      <c r="R368" s="169"/>
      <c r="S368" s="169"/>
      <c r="T368" s="169"/>
      <c r="U368" s="169"/>
      <c r="V368" s="169"/>
      <c r="W368" s="169"/>
      <c r="X368" s="169"/>
      <c r="Y368" s="169"/>
      <c r="Z368" s="169"/>
      <c r="AA368" s="169"/>
      <c r="AB368" s="169"/>
      <c r="AC368" s="169"/>
      <c r="AD368" s="169"/>
      <c r="AE368" s="169"/>
      <c r="AF368" s="169"/>
      <c r="AG368" s="169"/>
      <c r="AH368" s="169"/>
      <c r="AI368" s="169"/>
      <c r="AJ368" s="169"/>
      <c r="AK368" s="169"/>
      <c r="AL368" s="169"/>
      <c r="AM368" s="169"/>
      <c r="AN368" s="169"/>
      <c r="AO368" s="169"/>
      <c r="AP368" s="169"/>
      <c r="AQ368" s="169"/>
      <c r="AR368" s="169"/>
      <c r="AS368" s="169"/>
      <c r="AT368" s="169"/>
      <c r="AU368" s="169"/>
      <c r="AV368" s="169"/>
      <c r="AW368" s="169"/>
      <c r="AX368" s="169"/>
    </row>
    <row r="369" spans="6:50">
      <c r="F369" s="171"/>
      <c r="G369" s="230"/>
      <c r="H369" s="169"/>
      <c r="I369" s="351"/>
      <c r="J369" s="180"/>
      <c r="K369" s="163"/>
      <c r="L369" s="168"/>
      <c r="M369" s="169"/>
      <c r="P369" s="169"/>
      <c r="Q369" s="169"/>
      <c r="R369" s="169"/>
      <c r="S369" s="169"/>
      <c r="T369" s="169"/>
      <c r="U369" s="169"/>
      <c r="V369" s="169"/>
      <c r="W369" s="169"/>
      <c r="X369" s="169"/>
      <c r="Y369" s="169"/>
      <c r="Z369" s="169"/>
      <c r="AA369" s="169"/>
      <c r="AB369" s="169"/>
      <c r="AC369" s="169"/>
      <c r="AD369" s="169"/>
      <c r="AE369" s="169"/>
      <c r="AF369" s="169"/>
      <c r="AG369" s="169"/>
      <c r="AH369" s="169"/>
      <c r="AI369" s="169"/>
      <c r="AJ369" s="169"/>
      <c r="AK369" s="169"/>
      <c r="AL369" s="169"/>
      <c r="AM369" s="169"/>
      <c r="AN369" s="169"/>
      <c r="AO369" s="169"/>
      <c r="AP369" s="169"/>
      <c r="AQ369" s="169"/>
      <c r="AR369" s="169"/>
      <c r="AS369" s="169"/>
      <c r="AT369" s="169"/>
      <c r="AU369" s="169"/>
      <c r="AV369" s="169"/>
      <c r="AW369" s="169"/>
      <c r="AX369" s="169"/>
    </row>
    <row r="370" spans="6:50">
      <c r="F370" s="162"/>
      <c r="G370" s="232"/>
      <c r="H370" s="169"/>
      <c r="I370" s="169"/>
      <c r="J370" s="297"/>
      <c r="K370" s="163"/>
      <c r="L370" s="168"/>
      <c r="M370" s="169"/>
      <c r="P370" s="169"/>
      <c r="Q370" s="169"/>
      <c r="R370" s="169"/>
      <c r="S370" s="169"/>
      <c r="T370" s="169"/>
      <c r="U370" s="169"/>
      <c r="V370" s="169"/>
      <c r="W370" s="169"/>
      <c r="X370" s="169"/>
      <c r="Y370" s="169"/>
      <c r="Z370" s="169"/>
      <c r="AA370" s="169"/>
      <c r="AB370" s="169"/>
      <c r="AC370" s="169"/>
      <c r="AD370" s="169"/>
      <c r="AE370" s="169"/>
      <c r="AF370" s="169"/>
      <c r="AG370" s="169"/>
      <c r="AH370" s="169"/>
      <c r="AI370" s="169"/>
      <c r="AJ370" s="169"/>
      <c r="AK370" s="169"/>
      <c r="AL370" s="169"/>
      <c r="AM370" s="169"/>
      <c r="AN370" s="169"/>
      <c r="AO370" s="169"/>
      <c r="AP370" s="169"/>
      <c r="AQ370" s="169"/>
      <c r="AR370" s="169"/>
      <c r="AS370" s="169"/>
      <c r="AT370" s="169"/>
      <c r="AU370" s="169"/>
      <c r="AV370" s="169"/>
      <c r="AW370" s="169"/>
      <c r="AX370" s="169"/>
    </row>
    <row r="371" spans="6:50">
      <c r="F371" s="162"/>
      <c r="G371" s="206"/>
      <c r="H371" s="169"/>
      <c r="I371" s="169"/>
      <c r="J371" s="180"/>
      <c r="K371" s="163"/>
      <c r="L371" s="162"/>
      <c r="M371" s="169"/>
      <c r="P371" s="169"/>
      <c r="Q371" s="169"/>
      <c r="R371" s="169"/>
      <c r="S371" s="169"/>
      <c r="T371" s="169"/>
      <c r="U371" s="169"/>
      <c r="V371" s="169"/>
      <c r="W371" s="169"/>
      <c r="X371" s="169"/>
      <c r="Y371" s="169"/>
      <c r="Z371" s="169"/>
      <c r="AA371" s="169"/>
      <c r="AB371" s="169"/>
      <c r="AC371" s="169"/>
      <c r="AD371" s="169"/>
      <c r="AE371" s="169"/>
      <c r="AF371" s="169"/>
      <c r="AG371" s="169"/>
      <c r="AH371" s="169"/>
      <c r="AI371" s="169"/>
      <c r="AJ371" s="169"/>
      <c r="AK371" s="169"/>
      <c r="AL371" s="169"/>
      <c r="AM371" s="169"/>
      <c r="AN371" s="169"/>
      <c r="AO371" s="169"/>
      <c r="AP371" s="169"/>
      <c r="AQ371" s="169"/>
      <c r="AR371" s="169"/>
      <c r="AS371" s="169"/>
      <c r="AT371" s="169"/>
      <c r="AU371" s="169"/>
      <c r="AV371" s="169"/>
      <c r="AW371" s="169"/>
      <c r="AX371" s="169"/>
    </row>
    <row r="372" spans="6:50">
      <c r="F372" s="169"/>
      <c r="G372" s="169"/>
      <c r="H372" s="169"/>
      <c r="I372" s="169"/>
      <c r="J372" s="184"/>
      <c r="K372" s="163"/>
      <c r="L372" s="162"/>
      <c r="M372" s="169"/>
      <c r="P372" s="169"/>
      <c r="Q372" s="169"/>
      <c r="R372" s="169"/>
      <c r="S372" s="169"/>
      <c r="T372" s="169"/>
      <c r="U372" s="169"/>
      <c r="V372" s="169"/>
      <c r="W372" s="169"/>
      <c r="X372" s="169"/>
      <c r="Y372" s="169"/>
      <c r="Z372" s="169"/>
      <c r="AA372" s="169"/>
      <c r="AB372" s="169"/>
      <c r="AC372" s="169"/>
      <c r="AD372" s="169"/>
      <c r="AE372" s="169"/>
      <c r="AF372" s="169"/>
      <c r="AG372" s="169"/>
      <c r="AH372" s="169"/>
      <c r="AI372" s="169"/>
      <c r="AJ372" s="169"/>
      <c r="AK372" s="169"/>
      <c r="AL372" s="169"/>
      <c r="AM372" s="169"/>
      <c r="AN372" s="169"/>
      <c r="AO372" s="169"/>
      <c r="AP372" s="169"/>
      <c r="AQ372" s="169"/>
      <c r="AR372" s="169"/>
      <c r="AS372" s="169"/>
      <c r="AT372" s="169"/>
      <c r="AU372" s="169"/>
      <c r="AV372" s="169"/>
      <c r="AW372" s="169"/>
      <c r="AX372" s="169"/>
    </row>
    <row r="373" spans="6:50">
      <c r="F373" s="169"/>
      <c r="G373" s="169"/>
      <c r="H373" s="169"/>
      <c r="I373" s="169"/>
      <c r="J373" s="169"/>
      <c r="K373" s="179"/>
      <c r="L373" s="169"/>
      <c r="M373" s="169"/>
      <c r="P373" s="169"/>
      <c r="Q373" s="169"/>
      <c r="R373" s="169"/>
      <c r="S373" s="169"/>
      <c r="T373" s="169"/>
      <c r="U373" s="169"/>
      <c r="V373" s="169"/>
      <c r="W373" s="169"/>
      <c r="X373" s="169"/>
      <c r="Y373" s="169"/>
      <c r="Z373" s="169"/>
      <c r="AA373" s="169"/>
      <c r="AB373" s="169"/>
      <c r="AC373" s="169"/>
      <c r="AD373" s="169"/>
      <c r="AE373" s="169"/>
      <c r="AF373" s="169"/>
      <c r="AG373" s="169"/>
      <c r="AH373" s="169"/>
      <c r="AI373" s="169"/>
      <c r="AJ373" s="169"/>
      <c r="AK373" s="169"/>
      <c r="AL373" s="169"/>
      <c r="AM373" s="169"/>
      <c r="AN373" s="169"/>
      <c r="AO373" s="169"/>
      <c r="AP373" s="169"/>
      <c r="AQ373" s="169"/>
      <c r="AR373" s="169"/>
      <c r="AS373" s="169"/>
      <c r="AT373" s="169"/>
      <c r="AU373" s="169"/>
      <c r="AV373" s="169"/>
      <c r="AW373" s="169"/>
      <c r="AX373" s="169"/>
    </row>
    <row r="374" spans="6:50">
      <c r="F374" s="169"/>
      <c r="G374" s="169"/>
      <c r="H374" s="169"/>
      <c r="I374" s="169"/>
      <c r="J374" s="169"/>
      <c r="K374" s="179"/>
      <c r="L374" s="169"/>
      <c r="M374" s="169"/>
      <c r="P374" s="169"/>
      <c r="Q374" s="169"/>
      <c r="R374" s="169"/>
      <c r="S374" s="169"/>
      <c r="T374" s="169"/>
      <c r="U374" s="169"/>
      <c r="V374" s="169"/>
      <c r="W374" s="169"/>
      <c r="X374" s="169"/>
      <c r="Y374" s="169"/>
      <c r="Z374" s="169"/>
      <c r="AA374" s="169"/>
      <c r="AB374" s="169"/>
      <c r="AC374" s="169"/>
      <c r="AD374" s="169"/>
      <c r="AE374" s="169"/>
      <c r="AF374" s="169"/>
      <c r="AG374" s="169"/>
      <c r="AH374" s="169"/>
      <c r="AI374" s="169"/>
      <c r="AJ374" s="169"/>
      <c r="AK374" s="169"/>
      <c r="AL374" s="169"/>
      <c r="AM374" s="169"/>
      <c r="AN374" s="169"/>
      <c r="AO374" s="169"/>
      <c r="AP374" s="169"/>
      <c r="AQ374" s="169"/>
      <c r="AR374" s="169"/>
      <c r="AS374" s="169"/>
      <c r="AT374" s="169"/>
      <c r="AU374" s="169"/>
      <c r="AV374" s="169"/>
      <c r="AW374" s="169"/>
      <c r="AX374" s="169"/>
    </row>
    <row r="375" spans="6:50">
      <c r="F375" s="169"/>
      <c r="G375" s="169"/>
      <c r="H375" s="169"/>
      <c r="I375" s="169"/>
      <c r="J375" s="169"/>
      <c r="K375" s="179"/>
      <c r="L375" s="169"/>
      <c r="M375" s="169"/>
      <c r="P375" s="169"/>
      <c r="Q375" s="169"/>
      <c r="R375" s="169"/>
      <c r="S375" s="169"/>
      <c r="T375" s="169"/>
      <c r="U375" s="169"/>
      <c r="V375" s="169"/>
      <c r="W375" s="169"/>
      <c r="X375" s="169"/>
      <c r="Y375" s="169"/>
      <c r="Z375" s="169"/>
      <c r="AA375" s="169"/>
      <c r="AB375" s="169"/>
      <c r="AC375" s="169"/>
      <c r="AD375" s="169"/>
      <c r="AE375" s="169"/>
      <c r="AF375" s="169"/>
      <c r="AG375" s="169"/>
      <c r="AH375" s="169"/>
      <c r="AI375" s="169"/>
      <c r="AJ375" s="169"/>
      <c r="AK375" s="169"/>
      <c r="AL375" s="169"/>
      <c r="AM375" s="169"/>
      <c r="AN375" s="169"/>
      <c r="AO375" s="169"/>
      <c r="AP375" s="169"/>
      <c r="AQ375" s="169"/>
      <c r="AR375" s="169"/>
      <c r="AS375" s="169"/>
      <c r="AT375" s="169"/>
      <c r="AU375" s="169"/>
      <c r="AV375" s="169"/>
      <c r="AW375" s="169"/>
      <c r="AX375" s="169"/>
    </row>
    <row r="376" spans="6:50">
      <c r="F376" s="169"/>
      <c r="G376" s="169"/>
      <c r="H376" s="169"/>
      <c r="I376" s="169"/>
      <c r="J376" s="169"/>
      <c r="K376" s="179"/>
      <c r="L376" s="169"/>
      <c r="P376" s="169"/>
      <c r="Q376" s="169"/>
      <c r="R376" s="169"/>
      <c r="S376" s="169"/>
      <c r="T376" s="169"/>
      <c r="U376" s="169"/>
      <c r="V376" s="169"/>
      <c r="W376" s="169"/>
      <c r="X376" s="169"/>
      <c r="Y376" s="169"/>
      <c r="Z376" s="169"/>
      <c r="AA376" s="169"/>
      <c r="AB376" s="169"/>
      <c r="AC376" s="169"/>
      <c r="AD376" s="169"/>
      <c r="AE376" s="169"/>
      <c r="AF376" s="169"/>
      <c r="AG376" s="169"/>
      <c r="AH376" s="169"/>
      <c r="AI376" s="169"/>
      <c r="AJ376" s="169"/>
      <c r="AK376" s="169"/>
      <c r="AL376" s="169"/>
      <c r="AM376" s="169"/>
      <c r="AN376" s="169"/>
      <c r="AO376" s="169"/>
      <c r="AP376" s="169"/>
      <c r="AQ376" s="169"/>
      <c r="AR376" s="169"/>
      <c r="AS376" s="169"/>
      <c r="AT376" s="169"/>
      <c r="AU376" s="169"/>
      <c r="AV376" s="169"/>
      <c r="AW376" s="169"/>
      <c r="AX376" s="169"/>
    </row>
    <row r="377" spans="6:50">
      <c r="F377" s="169"/>
      <c r="G377" s="169"/>
      <c r="H377" s="169"/>
      <c r="I377" s="169"/>
      <c r="J377" s="169"/>
      <c r="K377" s="179"/>
      <c r="L377" s="169"/>
      <c r="P377" s="169"/>
      <c r="Q377" s="169"/>
      <c r="R377" s="169"/>
      <c r="S377" s="169"/>
      <c r="T377" s="169"/>
      <c r="U377" s="169"/>
      <c r="V377" s="169"/>
      <c r="W377" s="169"/>
      <c r="X377" s="169"/>
      <c r="Y377" s="169"/>
      <c r="Z377" s="169"/>
      <c r="AA377" s="169"/>
      <c r="AB377" s="169"/>
      <c r="AC377" s="169"/>
      <c r="AD377" s="169"/>
      <c r="AE377" s="169"/>
      <c r="AF377" s="169"/>
      <c r="AG377" s="169"/>
      <c r="AH377" s="169"/>
      <c r="AI377" s="169"/>
      <c r="AJ377" s="169"/>
      <c r="AK377" s="169"/>
      <c r="AL377" s="169"/>
      <c r="AM377" s="169"/>
      <c r="AN377" s="169"/>
      <c r="AO377" s="169"/>
      <c r="AP377" s="169"/>
      <c r="AQ377" s="169"/>
      <c r="AR377" s="169"/>
      <c r="AS377" s="169"/>
      <c r="AT377" s="169"/>
      <c r="AU377" s="169"/>
      <c r="AV377" s="169"/>
      <c r="AW377" s="169"/>
      <c r="AX377" s="169"/>
    </row>
    <row r="378" spans="6:50">
      <c r="F378" s="169"/>
      <c r="G378" s="169"/>
      <c r="H378" s="169"/>
      <c r="I378" s="169"/>
      <c r="J378" s="169"/>
      <c r="K378" s="179"/>
      <c r="L378" s="169"/>
      <c r="P378" s="169"/>
      <c r="Q378" s="169"/>
      <c r="R378" s="169"/>
      <c r="S378" s="169"/>
      <c r="T378" s="169"/>
      <c r="U378" s="169"/>
      <c r="V378" s="169"/>
      <c r="W378" s="169"/>
      <c r="X378" s="169"/>
      <c r="Y378" s="169"/>
      <c r="Z378" s="169"/>
      <c r="AA378" s="169"/>
      <c r="AB378" s="169"/>
      <c r="AC378" s="169"/>
      <c r="AD378" s="169"/>
      <c r="AE378" s="169"/>
      <c r="AF378" s="169"/>
      <c r="AG378" s="169"/>
      <c r="AH378" s="169"/>
      <c r="AI378" s="169"/>
      <c r="AJ378" s="169"/>
      <c r="AK378" s="169"/>
      <c r="AL378" s="169"/>
      <c r="AM378" s="169"/>
      <c r="AN378" s="169"/>
      <c r="AO378" s="169"/>
      <c r="AP378" s="169"/>
      <c r="AQ378" s="169"/>
      <c r="AR378" s="169"/>
      <c r="AS378" s="169"/>
      <c r="AT378" s="169"/>
      <c r="AU378" s="169"/>
      <c r="AV378" s="169"/>
      <c r="AW378" s="169"/>
      <c r="AX378" s="169"/>
    </row>
    <row r="379" spans="6:50">
      <c r="F379" s="169"/>
      <c r="G379" s="169"/>
      <c r="H379" s="169"/>
      <c r="I379" s="169"/>
      <c r="J379" s="169"/>
      <c r="K379" s="179"/>
      <c r="L379" s="169"/>
      <c r="P379" s="169"/>
      <c r="Q379" s="169"/>
      <c r="R379" s="169"/>
      <c r="S379" s="169"/>
      <c r="T379" s="169"/>
      <c r="U379" s="169"/>
      <c r="V379" s="169"/>
      <c r="W379" s="169"/>
      <c r="X379" s="169"/>
      <c r="Y379" s="169"/>
      <c r="Z379" s="169"/>
      <c r="AA379" s="169"/>
      <c r="AB379" s="169"/>
      <c r="AC379" s="169"/>
      <c r="AD379" s="169"/>
      <c r="AE379" s="169"/>
      <c r="AF379" s="169"/>
      <c r="AG379" s="169"/>
      <c r="AH379" s="169"/>
      <c r="AI379" s="169"/>
      <c r="AJ379" s="169"/>
      <c r="AK379" s="169"/>
      <c r="AL379" s="169"/>
      <c r="AM379" s="169"/>
      <c r="AN379" s="169"/>
      <c r="AO379" s="169"/>
      <c r="AP379" s="169"/>
      <c r="AQ379" s="169"/>
      <c r="AR379" s="169"/>
      <c r="AS379" s="169"/>
      <c r="AT379" s="169"/>
      <c r="AU379" s="169"/>
      <c r="AV379" s="169"/>
      <c r="AW379" s="169"/>
      <c r="AX379" s="169"/>
    </row>
    <row r="380" spans="6:50">
      <c r="F380" s="169"/>
      <c r="G380" s="169"/>
      <c r="H380" s="169"/>
      <c r="I380" s="169"/>
      <c r="J380" s="169"/>
      <c r="K380" s="179"/>
      <c r="L380" s="169"/>
      <c r="P380" s="169"/>
      <c r="Q380" s="169"/>
      <c r="R380" s="169"/>
      <c r="S380" s="169"/>
      <c r="T380" s="169"/>
      <c r="U380" s="169"/>
      <c r="V380" s="169"/>
      <c r="W380" s="169"/>
      <c r="X380" s="169"/>
      <c r="Y380" s="169"/>
      <c r="Z380" s="169"/>
      <c r="AA380" s="169"/>
      <c r="AB380" s="169"/>
      <c r="AC380" s="169"/>
      <c r="AD380" s="169"/>
      <c r="AE380" s="169"/>
      <c r="AF380" s="169"/>
      <c r="AG380" s="169"/>
      <c r="AH380" s="169"/>
      <c r="AI380" s="169"/>
      <c r="AJ380" s="169"/>
      <c r="AK380" s="169"/>
      <c r="AL380" s="169"/>
      <c r="AM380" s="169"/>
      <c r="AN380" s="169"/>
      <c r="AO380" s="169"/>
      <c r="AP380" s="169"/>
      <c r="AQ380" s="169"/>
      <c r="AR380" s="169"/>
      <c r="AS380" s="169"/>
      <c r="AT380" s="169"/>
      <c r="AU380" s="169"/>
      <c r="AV380" s="169"/>
      <c r="AW380" s="169"/>
      <c r="AX380" s="169"/>
    </row>
    <row r="381" spans="6:50">
      <c r="F381" s="169"/>
      <c r="G381" s="169"/>
      <c r="H381" s="169"/>
      <c r="I381" s="169"/>
      <c r="J381" s="180"/>
      <c r="K381" s="163"/>
      <c r="L381" s="162"/>
      <c r="P381" s="169"/>
      <c r="Q381" s="169"/>
      <c r="R381" s="169"/>
      <c r="S381" s="169"/>
      <c r="T381" s="169"/>
      <c r="U381" s="169"/>
      <c r="V381" s="169"/>
      <c r="W381" s="169"/>
      <c r="X381" s="169"/>
      <c r="Y381" s="169"/>
      <c r="Z381" s="169"/>
      <c r="AA381" s="169"/>
      <c r="AB381" s="169"/>
      <c r="AC381" s="169"/>
      <c r="AD381" s="169"/>
      <c r="AE381" s="169"/>
      <c r="AF381" s="169"/>
      <c r="AG381" s="169"/>
      <c r="AH381" s="169"/>
      <c r="AI381" s="169"/>
      <c r="AJ381" s="169"/>
      <c r="AK381" s="169"/>
      <c r="AL381" s="169"/>
      <c r="AM381" s="169"/>
      <c r="AN381" s="169"/>
      <c r="AO381" s="169"/>
      <c r="AP381" s="169"/>
      <c r="AQ381" s="169"/>
      <c r="AR381" s="169"/>
      <c r="AS381" s="169"/>
      <c r="AT381" s="169"/>
      <c r="AU381" s="169"/>
      <c r="AV381" s="169"/>
      <c r="AW381" s="169"/>
      <c r="AX381" s="169"/>
    </row>
    <row r="382" spans="6:50">
      <c r="F382" s="169"/>
      <c r="G382" s="169"/>
      <c r="H382" s="169"/>
      <c r="I382" s="169"/>
      <c r="J382" s="180"/>
      <c r="K382" s="163"/>
      <c r="L382" s="162"/>
      <c r="P382" s="169"/>
      <c r="Q382" s="169"/>
      <c r="R382" s="169"/>
      <c r="S382" s="169"/>
      <c r="T382" s="169"/>
      <c r="U382" s="169"/>
      <c r="V382" s="169"/>
      <c r="W382" s="169"/>
      <c r="X382" s="169"/>
      <c r="Y382" s="169"/>
      <c r="Z382" s="169"/>
      <c r="AA382" s="169"/>
      <c r="AB382" s="169"/>
      <c r="AC382" s="169"/>
      <c r="AD382" s="169"/>
      <c r="AE382" s="169"/>
      <c r="AF382" s="169"/>
      <c r="AG382" s="169"/>
      <c r="AH382" s="169"/>
      <c r="AI382" s="169"/>
      <c r="AJ382" s="169"/>
      <c r="AK382" s="169"/>
      <c r="AL382" s="169"/>
      <c r="AM382" s="169"/>
      <c r="AN382" s="169"/>
      <c r="AO382" s="169"/>
      <c r="AP382" s="169"/>
      <c r="AQ382" s="169"/>
      <c r="AR382" s="169"/>
      <c r="AS382" s="169"/>
      <c r="AT382" s="169"/>
      <c r="AU382" s="169"/>
      <c r="AV382" s="169"/>
      <c r="AW382" s="169"/>
      <c r="AX382" s="169"/>
    </row>
    <row r="383" spans="6:50">
      <c r="F383" s="169"/>
      <c r="G383" s="169"/>
      <c r="H383" s="169"/>
      <c r="I383" s="169"/>
      <c r="J383" s="169"/>
      <c r="K383" s="179"/>
      <c r="L383" s="169"/>
      <c r="P383" s="169"/>
      <c r="Q383" s="169"/>
      <c r="R383" s="169"/>
      <c r="S383" s="169"/>
      <c r="T383" s="169"/>
      <c r="U383" s="169"/>
      <c r="V383" s="169"/>
      <c r="W383" s="169"/>
      <c r="X383" s="169"/>
      <c r="Y383" s="169"/>
      <c r="Z383" s="169"/>
      <c r="AA383" s="169"/>
      <c r="AB383" s="169"/>
      <c r="AC383" s="169"/>
      <c r="AD383" s="169"/>
      <c r="AE383" s="169"/>
      <c r="AF383" s="169"/>
      <c r="AG383" s="169"/>
      <c r="AH383" s="169"/>
      <c r="AI383" s="169"/>
      <c r="AJ383" s="169"/>
      <c r="AK383" s="169"/>
      <c r="AL383" s="169"/>
      <c r="AM383" s="169"/>
      <c r="AN383" s="169"/>
      <c r="AO383" s="169"/>
      <c r="AP383" s="169"/>
      <c r="AQ383" s="169"/>
      <c r="AR383" s="169"/>
      <c r="AS383" s="169"/>
      <c r="AT383" s="169"/>
      <c r="AU383" s="169"/>
      <c r="AV383" s="169"/>
      <c r="AW383" s="169"/>
      <c r="AX383" s="169"/>
    </row>
    <row r="384" spans="6:50">
      <c r="F384" s="169"/>
      <c r="G384" s="169"/>
      <c r="H384" s="169"/>
      <c r="I384" s="169"/>
      <c r="J384" s="169"/>
      <c r="K384" s="179"/>
      <c r="L384" s="169"/>
      <c r="P384" s="169"/>
      <c r="Q384" s="169"/>
      <c r="R384" s="169"/>
      <c r="S384" s="169"/>
      <c r="T384" s="169"/>
      <c r="U384" s="169"/>
      <c r="V384" s="169"/>
      <c r="W384" s="169"/>
      <c r="X384" s="169"/>
      <c r="Y384" s="169"/>
      <c r="Z384" s="169"/>
      <c r="AA384" s="169"/>
      <c r="AB384" s="169"/>
      <c r="AC384" s="169"/>
      <c r="AD384" s="169"/>
      <c r="AE384" s="169"/>
      <c r="AF384" s="169"/>
      <c r="AG384" s="169"/>
      <c r="AH384" s="169"/>
      <c r="AI384" s="169"/>
      <c r="AJ384" s="169"/>
      <c r="AK384" s="169"/>
      <c r="AL384" s="169"/>
      <c r="AM384" s="169"/>
      <c r="AN384" s="169"/>
      <c r="AO384" s="169"/>
      <c r="AP384" s="169"/>
      <c r="AQ384" s="169"/>
      <c r="AR384" s="169"/>
      <c r="AS384" s="169"/>
      <c r="AT384" s="169"/>
      <c r="AU384" s="169"/>
      <c r="AV384" s="169"/>
      <c r="AW384" s="169"/>
      <c r="AX384" s="169"/>
    </row>
    <row r="385" spans="6:50">
      <c r="F385" s="169"/>
      <c r="G385" s="169"/>
      <c r="H385" s="169"/>
      <c r="I385" s="169"/>
      <c r="J385" s="169"/>
      <c r="K385" s="179"/>
      <c r="L385" s="169"/>
      <c r="P385" s="169"/>
      <c r="Q385" s="169"/>
      <c r="R385" s="169"/>
      <c r="S385" s="169"/>
      <c r="T385" s="169"/>
      <c r="U385" s="169"/>
      <c r="V385" s="169"/>
      <c r="W385" s="169"/>
      <c r="X385" s="169"/>
      <c r="Y385" s="169"/>
      <c r="Z385" s="169"/>
      <c r="AA385" s="169"/>
      <c r="AB385" s="169"/>
      <c r="AC385" s="169"/>
      <c r="AD385" s="169"/>
      <c r="AE385" s="169"/>
      <c r="AF385" s="169"/>
      <c r="AG385" s="169"/>
      <c r="AH385" s="169"/>
      <c r="AI385" s="169"/>
      <c r="AJ385" s="169"/>
      <c r="AK385" s="169"/>
      <c r="AL385" s="169"/>
      <c r="AM385" s="169"/>
      <c r="AN385" s="169"/>
      <c r="AO385" s="169"/>
      <c r="AP385" s="169"/>
      <c r="AQ385" s="169"/>
      <c r="AR385" s="169"/>
      <c r="AS385" s="169"/>
      <c r="AT385" s="169"/>
      <c r="AU385" s="169"/>
      <c r="AV385" s="169"/>
      <c r="AW385" s="169"/>
      <c r="AX385" s="169"/>
    </row>
    <row r="386" spans="6:50">
      <c r="F386" s="169"/>
      <c r="G386" s="169"/>
      <c r="H386" s="169"/>
      <c r="I386" s="169"/>
      <c r="J386" s="258"/>
      <c r="K386" s="258"/>
      <c r="L386" s="212"/>
      <c r="P386" s="169"/>
      <c r="Q386" s="169"/>
      <c r="R386" s="169"/>
      <c r="S386" s="169"/>
      <c r="T386" s="169"/>
      <c r="U386" s="169"/>
      <c r="V386" s="169"/>
      <c r="W386" s="169"/>
      <c r="X386" s="169"/>
      <c r="Y386" s="169"/>
      <c r="Z386" s="169"/>
      <c r="AA386" s="169"/>
      <c r="AB386" s="169"/>
      <c r="AC386" s="169"/>
      <c r="AD386" s="169"/>
      <c r="AE386" s="169"/>
      <c r="AF386" s="169"/>
      <c r="AG386" s="169"/>
      <c r="AH386" s="169"/>
      <c r="AI386" s="169"/>
      <c r="AJ386" s="169"/>
      <c r="AK386" s="169"/>
      <c r="AL386" s="169"/>
      <c r="AM386" s="169"/>
      <c r="AN386" s="169"/>
      <c r="AO386" s="169"/>
      <c r="AP386" s="169"/>
      <c r="AQ386" s="169"/>
      <c r="AR386" s="169"/>
      <c r="AS386" s="169"/>
      <c r="AT386" s="169"/>
      <c r="AU386" s="169"/>
      <c r="AV386" s="169"/>
      <c r="AW386" s="169"/>
      <c r="AX386" s="169"/>
    </row>
    <row r="387" spans="6:50">
      <c r="F387" s="169"/>
      <c r="G387" s="169"/>
      <c r="H387" s="169"/>
      <c r="I387" s="169"/>
      <c r="J387" s="169"/>
      <c r="K387" s="345"/>
      <c r="L387" s="169"/>
      <c r="P387" s="169"/>
      <c r="Q387" s="169"/>
      <c r="R387" s="169"/>
      <c r="S387" s="169"/>
      <c r="T387" s="169"/>
      <c r="U387" s="169"/>
      <c r="V387" s="169"/>
      <c r="W387" s="169"/>
      <c r="X387" s="169"/>
      <c r="Y387" s="169"/>
      <c r="Z387" s="169"/>
      <c r="AA387" s="169"/>
      <c r="AB387" s="169"/>
      <c r="AC387" s="169"/>
      <c r="AD387" s="169"/>
      <c r="AE387" s="169"/>
      <c r="AF387" s="169"/>
      <c r="AG387" s="169"/>
      <c r="AH387" s="169"/>
      <c r="AI387" s="169"/>
      <c r="AJ387" s="169"/>
      <c r="AK387" s="169"/>
      <c r="AL387" s="169"/>
      <c r="AM387" s="169"/>
      <c r="AN387" s="169"/>
      <c r="AO387" s="169"/>
      <c r="AP387" s="169"/>
      <c r="AQ387" s="169"/>
      <c r="AR387" s="169"/>
      <c r="AS387" s="169"/>
      <c r="AT387" s="169"/>
      <c r="AU387" s="169"/>
      <c r="AV387" s="169"/>
      <c r="AW387" s="169"/>
      <c r="AX387" s="169"/>
    </row>
    <row r="388" spans="6:50">
      <c r="F388" s="169"/>
      <c r="G388" s="169"/>
      <c r="H388" s="169"/>
      <c r="I388" s="169"/>
      <c r="J388" s="169"/>
      <c r="K388" s="179"/>
      <c r="L388" s="169"/>
      <c r="P388" s="169"/>
      <c r="Q388" s="169"/>
      <c r="R388" s="169"/>
      <c r="S388" s="169"/>
      <c r="T388" s="169"/>
      <c r="U388" s="169"/>
      <c r="V388" s="169"/>
      <c r="W388" s="169"/>
      <c r="X388" s="169"/>
      <c r="Y388" s="169"/>
      <c r="Z388" s="169"/>
      <c r="AA388" s="169"/>
      <c r="AB388" s="169"/>
      <c r="AC388" s="169"/>
      <c r="AD388" s="169"/>
      <c r="AE388" s="169"/>
      <c r="AF388" s="169"/>
      <c r="AG388" s="169"/>
      <c r="AH388" s="169"/>
      <c r="AI388" s="169"/>
      <c r="AJ388" s="169"/>
      <c r="AK388" s="169"/>
      <c r="AL388" s="169"/>
      <c r="AM388" s="169"/>
      <c r="AN388" s="169"/>
      <c r="AO388" s="169"/>
      <c r="AP388" s="169"/>
      <c r="AQ388" s="169"/>
      <c r="AR388" s="169"/>
      <c r="AS388" s="169"/>
      <c r="AT388" s="169"/>
      <c r="AU388" s="169"/>
      <c r="AV388" s="169"/>
      <c r="AW388" s="169"/>
      <c r="AX388" s="169"/>
    </row>
    <row r="389" spans="6:50">
      <c r="F389" s="169"/>
      <c r="G389" s="169"/>
      <c r="H389" s="169"/>
      <c r="I389" s="169"/>
      <c r="J389" s="169"/>
      <c r="K389" s="179"/>
      <c r="L389" s="169"/>
      <c r="P389" s="169"/>
      <c r="Q389" s="169"/>
      <c r="R389" s="169"/>
      <c r="S389" s="169"/>
      <c r="T389" s="169"/>
      <c r="U389" s="169"/>
      <c r="V389" s="169"/>
      <c r="W389" s="169"/>
      <c r="X389" s="169"/>
      <c r="Y389" s="169"/>
      <c r="Z389" s="169"/>
      <c r="AA389" s="169"/>
      <c r="AB389" s="169"/>
      <c r="AC389" s="169"/>
      <c r="AD389" s="169"/>
      <c r="AE389" s="169"/>
      <c r="AF389" s="169"/>
      <c r="AG389" s="169"/>
      <c r="AH389" s="169"/>
      <c r="AI389" s="169"/>
      <c r="AJ389" s="169"/>
      <c r="AK389" s="169"/>
      <c r="AL389" s="169"/>
      <c r="AM389" s="169"/>
      <c r="AN389" s="169"/>
      <c r="AO389" s="169"/>
      <c r="AP389" s="169"/>
      <c r="AQ389" s="169"/>
      <c r="AR389" s="169"/>
      <c r="AS389" s="169"/>
      <c r="AT389" s="169"/>
      <c r="AU389" s="169"/>
      <c r="AV389" s="169"/>
      <c r="AW389" s="169"/>
      <c r="AX389" s="169"/>
    </row>
    <row r="390" spans="6:50">
      <c r="F390" s="169"/>
      <c r="G390" s="607"/>
      <c r="H390" s="169"/>
      <c r="I390" s="169"/>
      <c r="J390" s="169"/>
      <c r="K390" s="179"/>
      <c r="L390" s="169"/>
      <c r="P390" s="169"/>
      <c r="Q390" s="169"/>
      <c r="R390" s="169"/>
      <c r="S390" s="169"/>
      <c r="T390" s="169"/>
      <c r="U390" s="169"/>
      <c r="V390" s="169"/>
      <c r="W390" s="169"/>
      <c r="X390" s="169"/>
      <c r="Y390" s="169"/>
      <c r="Z390" s="169"/>
      <c r="AA390" s="169"/>
      <c r="AB390" s="169"/>
      <c r="AC390" s="169"/>
      <c r="AD390" s="169"/>
      <c r="AE390" s="169"/>
      <c r="AF390" s="169"/>
      <c r="AG390" s="169"/>
      <c r="AH390" s="169"/>
      <c r="AI390" s="169"/>
      <c r="AJ390" s="169"/>
      <c r="AK390" s="169"/>
      <c r="AL390" s="169"/>
      <c r="AM390" s="169"/>
      <c r="AN390" s="169"/>
      <c r="AO390" s="169"/>
      <c r="AP390" s="169"/>
      <c r="AQ390" s="169"/>
      <c r="AR390" s="169"/>
      <c r="AS390" s="169"/>
      <c r="AT390" s="169"/>
      <c r="AU390" s="169"/>
      <c r="AV390" s="169"/>
      <c r="AW390" s="169"/>
      <c r="AX390" s="169"/>
    </row>
    <row r="391" spans="6:50">
      <c r="F391" s="336"/>
      <c r="G391" s="337"/>
      <c r="H391" s="266"/>
      <c r="I391" s="336"/>
      <c r="J391" s="169"/>
      <c r="K391" s="179"/>
      <c r="L391" s="169"/>
      <c r="P391" s="169"/>
      <c r="Q391" s="169"/>
      <c r="R391" s="169"/>
      <c r="S391" s="169"/>
      <c r="T391" s="169"/>
      <c r="U391" s="169"/>
      <c r="V391" s="169"/>
      <c r="W391" s="169"/>
      <c r="X391" s="169"/>
      <c r="Y391" s="169"/>
      <c r="Z391" s="169"/>
      <c r="AA391" s="169"/>
      <c r="AB391" s="169"/>
      <c r="AC391" s="169"/>
      <c r="AD391" s="169"/>
      <c r="AE391" s="169"/>
      <c r="AF391" s="169"/>
      <c r="AG391" s="169"/>
      <c r="AH391" s="169"/>
      <c r="AI391" s="169"/>
      <c r="AJ391" s="169"/>
      <c r="AK391" s="169"/>
      <c r="AL391" s="169"/>
      <c r="AM391" s="169"/>
      <c r="AN391" s="169"/>
      <c r="AO391" s="169"/>
      <c r="AP391" s="169"/>
      <c r="AQ391" s="169"/>
      <c r="AR391" s="169"/>
      <c r="AS391" s="169"/>
      <c r="AT391" s="169"/>
      <c r="AU391" s="169"/>
      <c r="AV391" s="169"/>
      <c r="AW391" s="169"/>
      <c r="AX391" s="169"/>
    </row>
    <row r="392" spans="6:50">
      <c r="F392" s="182"/>
      <c r="G392" s="608"/>
      <c r="H392" s="167"/>
      <c r="I392" s="168"/>
      <c r="J392" s="169"/>
      <c r="K392" s="179"/>
      <c r="L392" s="169"/>
      <c r="P392" s="169"/>
      <c r="Q392" s="169"/>
      <c r="R392" s="169"/>
      <c r="S392" s="169"/>
      <c r="T392" s="169"/>
      <c r="U392" s="169"/>
      <c r="V392" s="169"/>
      <c r="W392" s="169"/>
      <c r="X392" s="169"/>
      <c r="Y392" s="169"/>
      <c r="Z392" s="169"/>
      <c r="AA392" s="169"/>
      <c r="AB392" s="169"/>
      <c r="AC392" s="169"/>
      <c r="AD392" s="169"/>
      <c r="AE392" s="169"/>
      <c r="AF392" s="169"/>
      <c r="AG392" s="169"/>
      <c r="AH392" s="169"/>
      <c r="AI392" s="169"/>
      <c r="AJ392" s="169"/>
      <c r="AK392" s="169"/>
      <c r="AL392" s="169"/>
      <c r="AM392" s="169"/>
      <c r="AN392" s="169"/>
      <c r="AO392" s="169"/>
      <c r="AP392" s="169"/>
      <c r="AQ392" s="169"/>
      <c r="AR392" s="169"/>
      <c r="AS392" s="169"/>
      <c r="AT392" s="169"/>
      <c r="AU392" s="169"/>
      <c r="AV392" s="169"/>
      <c r="AW392" s="169"/>
      <c r="AX392" s="169"/>
    </row>
    <row r="393" spans="6:50">
      <c r="F393" s="163"/>
      <c r="G393" s="609"/>
      <c r="H393" s="167"/>
      <c r="I393" s="168"/>
      <c r="J393" s="169"/>
      <c r="K393" s="179"/>
      <c r="L393" s="169"/>
      <c r="P393" s="169"/>
      <c r="Q393" s="169"/>
      <c r="R393" s="169"/>
      <c r="S393" s="169"/>
      <c r="T393" s="169"/>
      <c r="U393" s="169"/>
      <c r="V393" s="169"/>
      <c r="W393" s="169"/>
      <c r="X393" s="169"/>
      <c r="Y393" s="169"/>
      <c r="Z393" s="169"/>
      <c r="AA393" s="169"/>
      <c r="AB393" s="169"/>
      <c r="AC393" s="169"/>
      <c r="AD393" s="169"/>
      <c r="AE393" s="169"/>
      <c r="AF393" s="169"/>
      <c r="AG393" s="169"/>
      <c r="AH393" s="169"/>
      <c r="AI393" s="169"/>
      <c r="AJ393" s="169"/>
      <c r="AK393" s="169"/>
      <c r="AL393" s="169"/>
      <c r="AM393" s="169"/>
      <c r="AN393" s="169"/>
      <c r="AO393" s="169"/>
      <c r="AP393" s="169"/>
      <c r="AQ393" s="169"/>
      <c r="AR393" s="169"/>
      <c r="AS393" s="169"/>
      <c r="AT393" s="169"/>
      <c r="AU393" s="169"/>
      <c r="AV393" s="169"/>
      <c r="AW393" s="169"/>
      <c r="AX393" s="169"/>
    </row>
    <row r="394" spans="6:50">
      <c r="F394" s="163"/>
      <c r="G394" s="609"/>
      <c r="H394" s="163"/>
      <c r="I394" s="162"/>
      <c r="P394" s="169"/>
      <c r="Q394" s="169"/>
      <c r="R394" s="169"/>
      <c r="S394" s="169"/>
      <c r="T394" s="169"/>
      <c r="U394" s="169"/>
      <c r="V394" s="169"/>
      <c r="W394" s="169"/>
      <c r="X394" s="169"/>
      <c r="Y394" s="169"/>
      <c r="Z394" s="169"/>
      <c r="AA394" s="169"/>
      <c r="AB394" s="169"/>
      <c r="AC394" s="169"/>
      <c r="AD394" s="169"/>
      <c r="AE394" s="169"/>
      <c r="AF394" s="169"/>
      <c r="AG394" s="169"/>
      <c r="AH394" s="169"/>
      <c r="AI394" s="169"/>
      <c r="AJ394" s="169"/>
      <c r="AK394" s="169"/>
      <c r="AL394" s="169"/>
      <c r="AM394" s="169"/>
      <c r="AN394" s="169"/>
      <c r="AO394" s="169"/>
      <c r="AP394" s="169"/>
      <c r="AQ394" s="169"/>
      <c r="AR394" s="169"/>
      <c r="AS394" s="169"/>
      <c r="AT394" s="169"/>
      <c r="AU394" s="169"/>
      <c r="AV394" s="169"/>
      <c r="AW394" s="169"/>
      <c r="AX394" s="169"/>
    </row>
    <row r="395" spans="6:50">
      <c r="F395" s="169"/>
      <c r="G395" s="169"/>
      <c r="H395" s="601"/>
      <c r="I395" s="169"/>
      <c r="P395" s="169"/>
      <c r="Q395" s="169"/>
      <c r="R395" s="169"/>
      <c r="S395" s="169"/>
      <c r="T395" s="169"/>
      <c r="U395" s="169"/>
      <c r="V395" s="169"/>
      <c r="W395" s="169"/>
      <c r="X395" s="169"/>
      <c r="Y395" s="169"/>
      <c r="Z395" s="169"/>
      <c r="AA395" s="169"/>
      <c r="AB395" s="169"/>
      <c r="AC395" s="169"/>
      <c r="AD395" s="169"/>
      <c r="AE395" s="169"/>
      <c r="AF395" s="169"/>
      <c r="AG395" s="169"/>
      <c r="AH395" s="169"/>
      <c r="AI395" s="169"/>
      <c r="AJ395" s="169"/>
      <c r="AK395" s="169"/>
      <c r="AL395" s="169"/>
      <c r="AM395" s="169"/>
      <c r="AN395" s="169"/>
      <c r="AO395" s="169"/>
      <c r="AP395" s="169"/>
      <c r="AQ395" s="169"/>
      <c r="AR395" s="169"/>
      <c r="AS395" s="169"/>
      <c r="AT395" s="169"/>
      <c r="AU395" s="169"/>
      <c r="AV395" s="169"/>
      <c r="AW395" s="169"/>
      <c r="AX395" s="169"/>
    </row>
    <row r="396" spans="6:50">
      <c r="F396" s="336"/>
      <c r="G396" s="337"/>
      <c r="H396" s="266"/>
      <c r="I396" s="336"/>
      <c r="P396" s="169"/>
      <c r="Q396" s="169"/>
      <c r="R396" s="169"/>
      <c r="S396" s="169"/>
      <c r="T396" s="169"/>
      <c r="U396" s="169"/>
      <c r="V396" s="169"/>
      <c r="W396" s="169"/>
      <c r="X396" s="169"/>
      <c r="Y396" s="169"/>
      <c r="Z396" s="169"/>
      <c r="AA396" s="169"/>
      <c r="AB396" s="169"/>
      <c r="AC396" s="169"/>
      <c r="AD396" s="169"/>
      <c r="AE396" s="169"/>
      <c r="AF396" s="169"/>
      <c r="AG396" s="169"/>
      <c r="AH396" s="169"/>
      <c r="AI396" s="169"/>
      <c r="AJ396" s="169"/>
      <c r="AK396" s="169"/>
      <c r="AL396" s="169"/>
      <c r="AM396" s="169"/>
      <c r="AN396" s="169"/>
      <c r="AO396" s="169"/>
      <c r="AP396" s="169"/>
      <c r="AQ396" s="169"/>
      <c r="AR396" s="169"/>
      <c r="AS396" s="169"/>
      <c r="AT396" s="169"/>
      <c r="AU396" s="169"/>
      <c r="AV396" s="169"/>
      <c r="AW396" s="169"/>
      <c r="AX396" s="169"/>
    </row>
    <row r="397" spans="6:50">
      <c r="F397" s="168"/>
      <c r="G397" s="206"/>
      <c r="H397" s="167"/>
      <c r="I397" s="162"/>
      <c r="P397" s="169"/>
      <c r="Q397" s="169"/>
      <c r="R397" s="169"/>
      <c r="S397" s="169"/>
      <c r="T397" s="169"/>
      <c r="U397" s="169"/>
      <c r="V397" s="169"/>
      <c r="W397" s="169"/>
      <c r="X397" s="169"/>
      <c r="Y397" s="169"/>
      <c r="Z397" s="169"/>
      <c r="AA397" s="169"/>
      <c r="AB397" s="169"/>
      <c r="AC397" s="169"/>
      <c r="AD397" s="169"/>
      <c r="AE397" s="169"/>
      <c r="AF397" s="169"/>
      <c r="AG397" s="169"/>
      <c r="AH397" s="169"/>
      <c r="AI397" s="169"/>
      <c r="AJ397" s="169"/>
      <c r="AK397" s="169"/>
      <c r="AL397" s="169"/>
      <c r="AM397" s="169"/>
      <c r="AN397" s="169"/>
      <c r="AO397" s="169"/>
      <c r="AP397" s="169"/>
      <c r="AQ397" s="169"/>
      <c r="AR397" s="169"/>
      <c r="AS397" s="169"/>
      <c r="AT397" s="169"/>
      <c r="AU397" s="169"/>
      <c r="AV397" s="169"/>
      <c r="AW397" s="169"/>
      <c r="AX397" s="169"/>
    </row>
    <row r="398" spans="6:50">
      <c r="F398" s="168"/>
      <c r="G398" s="206"/>
      <c r="H398" s="163"/>
      <c r="I398" s="168"/>
      <c r="P398" s="169"/>
      <c r="Q398" s="169"/>
      <c r="R398" s="169"/>
      <c r="S398" s="169"/>
      <c r="T398" s="169"/>
      <c r="U398" s="169"/>
      <c r="V398" s="169"/>
      <c r="W398" s="169"/>
      <c r="X398" s="169"/>
      <c r="Y398" s="169"/>
      <c r="Z398" s="169"/>
      <c r="AA398" s="169"/>
      <c r="AB398" s="169"/>
      <c r="AC398" s="169"/>
      <c r="AD398" s="169"/>
      <c r="AE398" s="169"/>
      <c r="AF398" s="169"/>
      <c r="AG398" s="169"/>
      <c r="AH398" s="169"/>
      <c r="AI398" s="169"/>
      <c r="AJ398" s="169"/>
      <c r="AK398" s="169"/>
      <c r="AL398" s="169"/>
      <c r="AM398" s="169"/>
      <c r="AN398" s="169"/>
      <c r="AO398" s="169"/>
      <c r="AP398" s="169"/>
      <c r="AQ398" s="169"/>
      <c r="AR398" s="169"/>
      <c r="AS398" s="169"/>
      <c r="AT398" s="169"/>
      <c r="AU398" s="169"/>
      <c r="AV398" s="169"/>
      <c r="AW398" s="169"/>
      <c r="AX398" s="169"/>
    </row>
    <row r="399" spans="6:50">
      <c r="F399" s="168"/>
      <c r="G399" s="206"/>
      <c r="H399" s="163"/>
      <c r="I399" s="162"/>
      <c r="P399" s="169"/>
      <c r="Q399" s="169"/>
      <c r="R399" s="169"/>
      <c r="S399" s="169"/>
      <c r="T399" s="169"/>
      <c r="U399" s="169"/>
      <c r="V399" s="169"/>
      <c r="W399" s="169"/>
      <c r="X399" s="169"/>
      <c r="Y399" s="169"/>
      <c r="Z399" s="169"/>
      <c r="AA399" s="169"/>
      <c r="AB399" s="169"/>
      <c r="AC399" s="169"/>
      <c r="AD399" s="169"/>
      <c r="AE399" s="169"/>
      <c r="AF399" s="169"/>
      <c r="AG399" s="169"/>
      <c r="AH399" s="169"/>
      <c r="AI399" s="169"/>
      <c r="AJ399" s="169"/>
      <c r="AK399" s="169"/>
      <c r="AL399" s="169"/>
      <c r="AM399" s="169"/>
      <c r="AN399" s="169"/>
      <c r="AO399" s="169"/>
      <c r="AP399" s="169"/>
      <c r="AQ399" s="169"/>
      <c r="AR399" s="169"/>
      <c r="AS399" s="169"/>
      <c r="AT399" s="169"/>
      <c r="AU399" s="169"/>
      <c r="AV399" s="169"/>
      <c r="AW399" s="169"/>
      <c r="AX399" s="169"/>
    </row>
    <row r="400" spans="6:50">
      <c r="F400" s="168"/>
      <c r="G400" s="206"/>
      <c r="H400" s="163"/>
      <c r="I400" s="162"/>
      <c r="P400" s="169"/>
      <c r="Q400" s="169"/>
      <c r="R400" s="169"/>
      <c r="S400" s="169"/>
      <c r="T400" s="169"/>
      <c r="U400" s="169"/>
      <c r="V400" s="169"/>
      <c r="W400" s="169"/>
      <c r="X400" s="169"/>
      <c r="Y400" s="169"/>
      <c r="Z400" s="169"/>
      <c r="AA400" s="169"/>
      <c r="AB400" s="169"/>
      <c r="AC400" s="169"/>
      <c r="AD400" s="169"/>
      <c r="AE400" s="169"/>
      <c r="AF400" s="169"/>
      <c r="AG400" s="169"/>
      <c r="AH400" s="169"/>
      <c r="AI400" s="169"/>
      <c r="AJ400" s="169"/>
      <c r="AK400" s="169"/>
      <c r="AL400" s="169"/>
      <c r="AM400" s="169"/>
      <c r="AN400" s="169"/>
      <c r="AO400" s="169"/>
      <c r="AP400" s="169"/>
      <c r="AQ400" s="169"/>
      <c r="AR400" s="169"/>
      <c r="AS400" s="169"/>
      <c r="AT400" s="169"/>
      <c r="AU400" s="169"/>
      <c r="AV400" s="169"/>
      <c r="AW400" s="169"/>
      <c r="AX400" s="169"/>
    </row>
    <row r="401" spans="3:50">
      <c r="F401" s="192"/>
      <c r="G401" s="206"/>
      <c r="H401" s="167"/>
      <c r="I401" s="168"/>
      <c r="P401" s="169"/>
      <c r="Q401" s="169"/>
      <c r="R401" s="169"/>
      <c r="S401" s="169"/>
      <c r="T401" s="169"/>
      <c r="U401" s="169"/>
      <c r="V401" s="169"/>
      <c r="W401" s="169"/>
      <c r="X401" s="169"/>
      <c r="Y401" s="169"/>
      <c r="Z401" s="169"/>
      <c r="AA401" s="169"/>
      <c r="AB401" s="169"/>
      <c r="AC401" s="169"/>
      <c r="AD401" s="169"/>
      <c r="AE401" s="169"/>
      <c r="AF401" s="169"/>
      <c r="AG401" s="169"/>
      <c r="AH401" s="169"/>
      <c r="AI401" s="169"/>
      <c r="AJ401" s="169"/>
      <c r="AK401" s="169"/>
      <c r="AL401" s="169"/>
      <c r="AM401" s="169"/>
      <c r="AN401" s="169"/>
      <c r="AO401" s="169"/>
      <c r="AP401" s="169"/>
      <c r="AQ401" s="169"/>
      <c r="AR401" s="169"/>
      <c r="AS401" s="169"/>
      <c r="AT401" s="169"/>
      <c r="AU401" s="169"/>
      <c r="AV401" s="169"/>
      <c r="AW401" s="169"/>
      <c r="AX401" s="169"/>
    </row>
    <row r="402" spans="3:50">
      <c r="F402" s="162"/>
      <c r="G402" s="232"/>
      <c r="H402" s="212"/>
      <c r="I402" s="212"/>
      <c r="P402" s="169"/>
      <c r="Q402" s="169"/>
      <c r="R402" s="169"/>
      <c r="S402" s="169"/>
      <c r="T402" s="169"/>
      <c r="U402" s="169"/>
      <c r="V402" s="169"/>
      <c r="W402" s="169"/>
      <c r="X402" s="169"/>
      <c r="Y402" s="169"/>
      <c r="Z402" s="169"/>
      <c r="AA402" s="169"/>
      <c r="AB402" s="169"/>
      <c r="AC402" s="169"/>
      <c r="AD402" s="169"/>
      <c r="AE402" s="169"/>
      <c r="AF402" s="169"/>
      <c r="AG402" s="169"/>
      <c r="AH402" s="169"/>
      <c r="AI402" s="169"/>
      <c r="AJ402" s="169"/>
      <c r="AK402" s="169"/>
      <c r="AL402" s="169"/>
      <c r="AM402" s="169"/>
      <c r="AN402" s="169"/>
      <c r="AO402" s="169"/>
      <c r="AP402" s="169"/>
      <c r="AQ402" s="169"/>
      <c r="AR402" s="169"/>
      <c r="AS402" s="169"/>
      <c r="AT402" s="169"/>
      <c r="AU402" s="169"/>
      <c r="AV402" s="169"/>
      <c r="AW402" s="169"/>
      <c r="AX402" s="169"/>
    </row>
    <row r="403" spans="3:50">
      <c r="F403" s="169"/>
      <c r="G403" s="169"/>
      <c r="H403" s="169"/>
      <c r="I403" s="169"/>
      <c r="P403" s="169"/>
      <c r="Q403" s="169"/>
      <c r="R403" s="169"/>
      <c r="S403" s="169"/>
      <c r="T403" s="169"/>
      <c r="U403" s="169"/>
      <c r="V403" s="169"/>
      <c r="W403" s="169"/>
      <c r="X403" s="169"/>
      <c r="Y403" s="169"/>
      <c r="Z403" s="169"/>
      <c r="AA403" s="169"/>
      <c r="AB403" s="169"/>
      <c r="AC403" s="169"/>
      <c r="AD403" s="169"/>
      <c r="AE403" s="169"/>
      <c r="AF403" s="169"/>
      <c r="AG403" s="169"/>
      <c r="AH403" s="169"/>
      <c r="AI403" s="169"/>
      <c r="AJ403" s="169"/>
      <c r="AK403" s="169"/>
      <c r="AL403" s="169"/>
      <c r="AM403" s="169"/>
      <c r="AN403" s="169"/>
      <c r="AO403" s="169"/>
      <c r="AP403" s="169"/>
      <c r="AQ403" s="169"/>
      <c r="AR403" s="169"/>
      <c r="AS403" s="169"/>
      <c r="AT403" s="169"/>
      <c r="AU403" s="169"/>
      <c r="AV403" s="169"/>
      <c r="AW403" s="169"/>
      <c r="AX403" s="169"/>
    </row>
    <row r="404" spans="3:50">
      <c r="F404" s="169"/>
      <c r="G404" s="308"/>
      <c r="H404" s="169"/>
      <c r="I404" s="169"/>
      <c r="P404" s="169"/>
      <c r="Q404" s="169"/>
      <c r="R404" s="169"/>
      <c r="S404" s="169"/>
      <c r="T404" s="169"/>
      <c r="U404" s="169"/>
      <c r="V404" s="169"/>
      <c r="W404" s="169"/>
      <c r="X404" s="169"/>
      <c r="Y404" s="169"/>
      <c r="Z404" s="169"/>
      <c r="AA404" s="169"/>
      <c r="AB404" s="169"/>
      <c r="AC404" s="169"/>
      <c r="AD404" s="169"/>
      <c r="AE404" s="169"/>
      <c r="AF404" s="169"/>
      <c r="AG404" s="169"/>
      <c r="AH404" s="169"/>
      <c r="AI404" s="169"/>
      <c r="AJ404" s="169"/>
      <c r="AK404" s="169"/>
      <c r="AL404" s="169"/>
      <c r="AM404" s="169"/>
      <c r="AN404" s="169"/>
      <c r="AO404" s="169"/>
      <c r="AP404" s="169"/>
      <c r="AQ404" s="169"/>
      <c r="AR404" s="169"/>
      <c r="AS404" s="169"/>
      <c r="AT404" s="169"/>
      <c r="AU404" s="169"/>
      <c r="AV404" s="169"/>
      <c r="AW404" s="169"/>
      <c r="AX404" s="169"/>
    </row>
    <row r="405" spans="3:50">
      <c r="F405" s="336"/>
      <c r="G405" s="337"/>
      <c r="H405" s="169"/>
      <c r="I405" s="169"/>
      <c r="P405" s="169"/>
      <c r="Q405" s="169"/>
      <c r="R405" s="169"/>
      <c r="S405" s="169"/>
      <c r="T405" s="169"/>
      <c r="U405" s="169"/>
      <c r="V405" s="169"/>
      <c r="W405" s="169"/>
      <c r="X405" s="169"/>
      <c r="Y405" s="169"/>
      <c r="Z405" s="169"/>
      <c r="AA405" s="169"/>
      <c r="AB405" s="169"/>
      <c r="AC405" s="169"/>
      <c r="AD405" s="169"/>
      <c r="AE405" s="169"/>
      <c r="AF405" s="169"/>
      <c r="AG405" s="169"/>
      <c r="AH405" s="169"/>
      <c r="AI405" s="169"/>
      <c r="AJ405" s="169"/>
      <c r="AK405" s="169"/>
      <c r="AL405" s="169"/>
      <c r="AM405" s="169"/>
      <c r="AN405" s="169"/>
      <c r="AO405" s="169"/>
      <c r="AP405" s="169"/>
      <c r="AQ405" s="169"/>
      <c r="AR405" s="169"/>
      <c r="AS405" s="169"/>
      <c r="AT405" s="169"/>
      <c r="AU405" s="169"/>
      <c r="AV405" s="169"/>
      <c r="AW405" s="169"/>
      <c r="AX405" s="169"/>
    </row>
    <row r="406" spans="3:50">
      <c r="F406" s="623"/>
      <c r="G406" s="624"/>
      <c r="H406" s="169"/>
      <c r="I406" s="169"/>
      <c r="P406" s="169"/>
      <c r="Q406" s="169"/>
      <c r="R406" s="169"/>
      <c r="S406" s="169"/>
      <c r="T406" s="169"/>
      <c r="U406" s="169"/>
      <c r="V406" s="169"/>
      <c r="W406" s="169"/>
      <c r="X406" s="169"/>
      <c r="Y406" s="169"/>
      <c r="Z406" s="169"/>
      <c r="AA406" s="169"/>
      <c r="AB406" s="169"/>
      <c r="AC406" s="169"/>
      <c r="AD406" s="169"/>
      <c r="AE406" s="169"/>
      <c r="AF406" s="169"/>
      <c r="AG406" s="169"/>
      <c r="AH406" s="169"/>
      <c r="AI406" s="169"/>
      <c r="AJ406" s="169"/>
      <c r="AK406" s="169"/>
      <c r="AL406" s="169"/>
      <c r="AM406" s="169"/>
      <c r="AN406" s="169"/>
      <c r="AO406" s="169"/>
      <c r="AP406" s="169"/>
      <c r="AQ406" s="169"/>
      <c r="AR406" s="169"/>
      <c r="AS406" s="169"/>
      <c r="AT406" s="169"/>
      <c r="AU406" s="169"/>
      <c r="AV406" s="169"/>
      <c r="AW406" s="169"/>
      <c r="AX406" s="169"/>
    </row>
    <row r="407" spans="3:50">
      <c r="F407" s="626"/>
      <c r="G407" s="232"/>
      <c r="H407" s="169"/>
      <c r="I407" s="169"/>
      <c r="P407" s="169"/>
      <c r="Q407" s="169"/>
      <c r="R407" s="169"/>
      <c r="S407" s="169"/>
      <c r="T407" s="169"/>
      <c r="U407" s="169"/>
      <c r="V407" s="169"/>
      <c r="W407" s="169"/>
      <c r="X407" s="169"/>
      <c r="Y407" s="169"/>
      <c r="Z407" s="169"/>
      <c r="AA407" s="169"/>
      <c r="AB407" s="169"/>
      <c r="AC407" s="169"/>
      <c r="AD407" s="169"/>
      <c r="AE407" s="169"/>
      <c r="AF407" s="169"/>
      <c r="AG407" s="169"/>
      <c r="AH407" s="169"/>
      <c r="AI407" s="169"/>
      <c r="AJ407" s="169"/>
      <c r="AK407" s="169"/>
      <c r="AL407" s="169"/>
      <c r="AM407" s="169"/>
      <c r="AN407" s="169"/>
      <c r="AO407" s="169"/>
      <c r="AP407" s="169"/>
      <c r="AQ407" s="169"/>
      <c r="AR407" s="169"/>
      <c r="AS407" s="169"/>
      <c r="AT407" s="169"/>
      <c r="AU407" s="169"/>
      <c r="AV407" s="169"/>
      <c r="AW407" s="169"/>
      <c r="AX407" s="169"/>
    </row>
    <row r="408" spans="3:50">
      <c r="F408" s="626"/>
      <c r="G408" s="232"/>
      <c r="H408" s="169"/>
      <c r="I408" s="169"/>
      <c r="P408" s="169"/>
      <c r="Q408" s="169"/>
      <c r="R408" s="169"/>
      <c r="S408" s="169"/>
      <c r="T408" s="169"/>
      <c r="U408" s="169"/>
      <c r="V408" s="169"/>
      <c r="W408" s="169"/>
      <c r="X408" s="169"/>
      <c r="Y408" s="169"/>
      <c r="Z408" s="169"/>
      <c r="AA408" s="169"/>
      <c r="AB408" s="169"/>
      <c r="AC408" s="169"/>
      <c r="AD408" s="169"/>
      <c r="AE408" s="169"/>
      <c r="AF408" s="169"/>
      <c r="AG408" s="169"/>
      <c r="AH408" s="169"/>
      <c r="AI408" s="169"/>
      <c r="AJ408" s="169"/>
      <c r="AK408" s="169"/>
      <c r="AL408" s="169"/>
      <c r="AM408" s="169"/>
      <c r="AN408" s="169"/>
      <c r="AO408" s="169"/>
      <c r="AP408" s="169"/>
      <c r="AQ408" s="169"/>
      <c r="AR408" s="169"/>
      <c r="AS408" s="169"/>
      <c r="AT408" s="169"/>
      <c r="AU408" s="169"/>
      <c r="AV408" s="169"/>
      <c r="AW408" s="169"/>
      <c r="AX408" s="169"/>
    </row>
    <row r="409" spans="3:50">
      <c r="F409" s="162"/>
      <c r="G409" s="232"/>
      <c r="H409" s="169"/>
      <c r="I409" s="169"/>
      <c r="P409" s="169"/>
      <c r="Q409" s="169"/>
      <c r="R409" s="169"/>
      <c r="S409" s="169"/>
      <c r="T409" s="169"/>
      <c r="U409" s="169"/>
      <c r="V409" s="169"/>
      <c r="W409" s="169"/>
      <c r="X409" s="169"/>
      <c r="Y409" s="169"/>
      <c r="Z409" s="169"/>
      <c r="AA409" s="169"/>
      <c r="AB409" s="169"/>
      <c r="AC409" s="169"/>
      <c r="AD409" s="169"/>
      <c r="AE409" s="169"/>
      <c r="AF409" s="169"/>
      <c r="AG409" s="169"/>
      <c r="AH409" s="169"/>
      <c r="AI409" s="169"/>
      <c r="AJ409" s="169"/>
      <c r="AK409" s="169"/>
      <c r="AL409" s="169"/>
      <c r="AM409" s="169"/>
      <c r="AN409" s="169"/>
      <c r="AO409" s="169"/>
      <c r="AP409" s="169"/>
      <c r="AQ409" s="169"/>
      <c r="AR409" s="169"/>
      <c r="AS409" s="169"/>
      <c r="AT409" s="169"/>
      <c r="AU409" s="169"/>
      <c r="AV409" s="169"/>
      <c r="AW409" s="169"/>
      <c r="AX409" s="169"/>
    </row>
    <row r="410" spans="3:50">
      <c r="F410" s="168"/>
      <c r="G410" s="206"/>
      <c r="H410" s="169"/>
      <c r="I410" s="169"/>
      <c r="P410" s="169"/>
      <c r="Q410" s="169"/>
      <c r="R410" s="169"/>
      <c r="S410" s="169"/>
      <c r="T410" s="169"/>
      <c r="U410" s="169"/>
      <c r="V410" s="169"/>
      <c r="W410" s="169"/>
      <c r="X410" s="169"/>
      <c r="Y410" s="169"/>
      <c r="Z410" s="169"/>
      <c r="AA410" s="169"/>
      <c r="AB410" s="169"/>
      <c r="AC410" s="169"/>
      <c r="AD410" s="169"/>
      <c r="AE410" s="169"/>
      <c r="AF410" s="169"/>
      <c r="AG410" s="169"/>
      <c r="AH410" s="169"/>
      <c r="AI410" s="169"/>
      <c r="AJ410" s="169"/>
      <c r="AK410" s="169"/>
      <c r="AL410" s="169"/>
      <c r="AM410" s="169"/>
      <c r="AN410" s="169"/>
      <c r="AO410" s="169"/>
      <c r="AP410" s="169"/>
      <c r="AQ410" s="169"/>
      <c r="AR410" s="169"/>
      <c r="AS410" s="169"/>
      <c r="AT410" s="169"/>
      <c r="AU410" s="169"/>
      <c r="AV410" s="169"/>
      <c r="AW410" s="169"/>
      <c r="AX410" s="169"/>
    </row>
    <row r="411" spans="3:50">
      <c r="F411" s="168"/>
      <c r="G411" s="206"/>
      <c r="H411" s="169"/>
      <c r="I411" s="169"/>
      <c r="P411" s="169"/>
      <c r="Q411" s="169"/>
      <c r="R411" s="169"/>
      <c r="S411" s="169"/>
      <c r="T411" s="169"/>
      <c r="U411" s="169"/>
      <c r="V411" s="169"/>
      <c r="W411" s="169"/>
      <c r="X411" s="169"/>
      <c r="Y411" s="169"/>
      <c r="Z411" s="169"/>
      <c r="AA411" s="169"/>
      <c r="AB411" s="169"/>
      <c r="AC411" s="169"/>
      <c r="AD411" s="169"/>
      <c r="AE411" s="169"/>
      <c r="AF411" s="169"/>
      <c r="AG411" s="169"/>
      <c r="AH411" s="169"/>
      <c r="AI411" s="169"/>
      <c r="AJ411" s="169"/>
      <c r="AK411" s="169"/>
      <c r="AL411" s="169"/>
      <c r="AM411" s="169"/>
      <c r="AN411" s="169"/>
      <c r="AO411" s="169"/>
      <c r="AP411" s="169"/>
      <c r="AQ411" s="169"/>
      <c r="AR411" s="169"/>
      <c r="AS411" s="169"/>
      <c r="AT411" s="169"/>
      <c r="AU411" s="169"/>
      <c r="AV411" s="169"/>
      <c r="AW411" s="169"/>
      <c r="AX411" s="169"/>
    </row>
    <row r="412" spans="3:50">
      <c r="F412" s="162"/>
      <c r="G412" s="232"/>
      <c r="H412" s="169"/>
      <c r="I412" s="169"/>
      <c r="P412" s="169"/>
      <c r="Q412" s="169"/>
      <c r="R412" s="169"/>
      <c r="S412" s="169"/>
      <c r="T412" s="169"/>
      <c r="U412" s="169"/>
      <c r="V412" s="169"/>
      <c r="W412" s="169"/>
      <c r="X412" s="169"/>
      <c r="Y412" s="169"/>
      <c r="Z412" s="169"/>
      <c r="AA412" s="169"/>
      <c r="AB412" s="169"/>
      <c r="AC412" s="169"/>
      <c r="AD412" s="169"/>
      <c r="AE412" s="169"/>
      <c r="AF412" s="169"/>
      <c r="AG412" s="169"/>
      <c r="AH412" s="169"/>
      <c r="AI412" s="169"/>
      <c r="AJ412" s="169"/>
      <c r="AK412" s="169"/>
      <c r="AL412" s="169"/>
      <c r="AM412" s="169"/>
      <c r="AN412" s="169"/>
      <c r="AO412" s="169"/>
      <c r="AP412" s="169"/>
      <c r="AQ412" s="169"/>
      <c r="AR412" s="169"/>
      <c r="AS412" s="169"/>
      <c r="AT412" s="169"/>
      <c r="AU412" s="169"/>
      <c r="AV412" s="169"/>
      <c r="AW412" s="169"/>
      <c r="AX412" s="169"/>
    </row>
    <row r="413" spans="3:50">
      <c r="F413" s="162"/>
      <c r="G413" s="232"/>
      <c r="H413" s="169"/>
      <c r="I413" s="169"/>
      <c r="P413" s="169"/>
      <c r="Q413" s="169"/>
      <c r="R413" s="169"/>
      <c r="S413" s="169"/>
      <c r="T413" s="169"/>
      <c r="U413" s="169"/>
      <c r="V413" s="169"/>
      <c r="W413" s="169"/>
      <c r="X413" s="169"/>
      <c r="Y413" s="169"/>
      <c r="Z413" s="169"/>
      <c r="AA413" s="169"/>
      <c r="AB413" s="169"/>
      <c r="AC413" s="169"/>
      <c r="AD413" s="169"/>
      <c r="AE413" s="169"/>
      <c r="AF413" s="169"/>
      <c r="AG413" s="169"/>
      <c r="AH413" s="169"/>
      <c r="AI413" s="169"/>
      <c r="AJ413" s="169"/>
      <c r="AK413" s="169"/>
      <c r="AL413" s="169"/>
      <c r="AM413" s="169"/>
      <c r="AN413" s="169"/>
      <c r="AO413" s="169"/>
      <c r="AP413" s="169"/>
      <c r="AQ413" s="169"/>
      <c r="AR413" s="169"/>
      <c r="AS413" s="169"/>
      <c r="AT413" s="169"/>
      <c r="AU413" s="169"/>
      <c r="AV413" s="169"/>
      <c r="AW413" s="169"/>
      <c r="AX413" s="169"/>
    </row>
    <row r="414" spans="3:50">
      <c r="F414" s="162"/>
      <c r="G414" s="232"/>
      <c r="H414" s="169"/>
      <c r="I414" s="169"/>
      <c r="P414" s="169"/>
      <c r="Q414" s="169"/>
      <c r="R414" s="169"/>
      <c r="S414" s="169"/>
      <c r="T414" s="169"/>
      <c r="U414" s="169"/>
      <c r="V414" s="169"/>
      <c r="W414" s="169"/>
      <c r="X414" s="169"/>
      <c r="Y414" s="169"/>
      <c r="Z414" s="169"/>
      <c r="AA414" s="169"/>
      <c r="AB414" s="169"/>
      <c r="AC414" s="169"/>
      <c r="AD414" s="169"/>
      <c r="AE414" s="169"/>
      <c r="AF414" s="169"/>
      <c r="AG414" s="169"/>
      <c r="AH414" s="169"/>
      <c r="AI414" s="169"/>
      <c r="AJ414" s="169"/>
      <c r="AK414" s="169"/>
      <c r="AL414" s="169"/>
      <c r="AM414" s="169"/>
      <c r="AN414" s="169"/>
      <c r="AO414" s="169"/>
      <c r="AP414" s="169"/>
      <c r="AQ414" s="169"/>
      <c r="AR414" s="169"/>
      <c r="AS414" s="169"/>
      <c r="AT414" s="169"/>
      <c r="AU414" s="169"/>
      <c r="AV414" s="169"/>
      <c r="AW414" s="169"/>
      <c r="AX414" s="169"/>
    </row>
    <row r="415" spans="3:50">
      <c r="C415" s="197"/>
      <c r="E415" s="163"/>
      <c r="F415" s="162"/>
      <c r="G415" s="232"/>
      <c r="H415" s="169"/>
      <c r="I415" s="169"/>
      <c r="P415" s="169"/>
      <c r="Q415" s="169"/>
      <c r="R415" s="169"/>
      <c r="S415" s="169"/>
      <c r="T415" s="169"/>
      <c r="U415" s="169"/>
      <c r="V415" s="169"/>
      <c r="W415" s="169"/>
      <c r="X415" s="169"/>
      <c r="Y415" s="169"/>
      <c r="Z415" s="169"/>
      <c r="AA415" s="169"/>
      <c r="AB415" s="169"/>
      <c r="AC415" s="169"/>
      <c r="AD415" s="169"/>
      <c r="AE415" s="169"/>
      <c r="AF415" s="169"/>
      <c r="AG415" s="169"/>
      <c r="AH415" s="169"/>
      <c r="AI415" s="169"/>
      <c r="AJ415" s="169"/>
      <c r="AK415" s="169"/>
      <c r="AL415" s="169"/>
      <c r="AM415" s="169"/>
      <c r="AN415" s="169"/>
      <c r="AO415" s="169"/>
      <c r="AP415" s="169"/>
      <c r="AQ415" s="169"/>
      <c r="AR415" s="169"/>
      <c r="AS415" s="169"/>
      <c r="AT415" s="169"/>
      <c r="AU415" s="169"/>
      <c r="AV415" s="169"/>
      <c r="AW415" s="169"/>
      <c r="AX415" s="169"/>
    </row>
    <row r="416" spans="3:50">
      <c r="C416" s="197"/>
      <c r="E416" s="170"/>
      <c r="F416" s="171"/>
      <c r="G416" s="230"/>
      <c r="H416" s="169"/>
      <c r="I416" s="169"/>
      <c r="P416" s="169"/>
      <c r="Q416" s="169"/>
      <c r="R416" s="169"/>
      <c r="S416" s="169"/>
      <c r="T416" s="169"/>
      <c r="U416" s="169"/>
      <c r="V416" s="169"/>
      <c r="W416" s="169"/>
      <c r="X416" s="169"/>
      <c r="Y416" s="169"/>
      <c r="Z416" s="169"/>
      <c r="AA416" s="169"/>
      <c r="AB416" s="169"/>
      <c r="AC416" s="169"/>
      <c r="AD416" s="169"/>
      <c r="AE416" s="169"/>
      <c r="AF416" s="169"/>
      <c r="AG416" s="169"/>
      <c r="AH416" s="169"/>
      <c r="AI416" s="169"/>
      <c r="AJ416" s="169"/>
      <c r="AK416" s="169"/>
      <c r="AL416" s="169"/>
      <c r="AM416" s="169"/>
      <c r="AN416" s="169"/>
      <c r="AO416" s="169"/>
      <c r="AP416" s="169"/>
      <c r="AQ416" s="169"/>
      <c r="AR416" s="169"/>
      <c r="AS416" s="169"/>
      <c r="AT416" s="169"/>
      <c r="AU416" s="169"/>
      <c r="AV416" s="169"/>
      <c r="AW416" s="169"/>
      <c r="AX416" s="169"/>
    </row>
    <row r="417" spans="2:50">
      <c r="C417" s="197"/>
      <c r="E417" s="170"/>
      <c r="F417" s="627"/>
      <c r="G417" s="628"/>
      <c r="H417" s="169"/>
      <c r="I417" s="169"/>
      <c r="P417" s="169"/>
      <c r="Q417" s="169"/>
      <c r="R417" s="169"/>
      <c r="S417" s="169"/>
      <c r="T417" s="169"/>
      <c r="U417" s="169"/>
      <c r="V417" s="169"/>
      <c r="W417" s="169"/>
      <c r="X417" s="169"/>
      <c r="Y417" s="169"/>
      <c r="Z417" s="169"/>
      <c r="AA417" s="169"/>
      <c r="AB417" s="169"/>
      <c r="AC417" s="169"/>
      <c r="AD417" s="169"/>
      <c r="AE417" s="169"/>
      <c r="AF417" s="169"/>
      <c r="AG417" s="169"/>
      <c r="AH417" s="169"/>
      <c r="AI417" s="169"/>
      <c r="AJ417" s="169"/>
      <c r="AK417" s="169"/>
      <c r="AL417" s="169"/>
      <c r="AM417" s="169"/>
      <c r="AN417" s="169"/>
      <c r="AO417" s="169"/>
      <c r="AP417" s="169"/>
      <c r="AQ417" s="169"/>
      <c r="AR417" s="169"/>
      <c r="AS417" s="169"/>
      <c r="AT417" s="169"/>
      <c r="AU417" s="169"/>
      <c r="AV417" s="169"/>
      <c r="AW417" s="169"/>
      <c r="AX417" s="169"/>
    </row>
    <row r="418" spans="2:50">
      <c r="C418" s="197"/>
      <c r="E418" s="169"/>
      <c r="F418" s="169"/>
      <c r="G418" s="169"/>
      <c r="H418" s="169"/>
      <c r="I418" s="169"/>
      <c r="P418" s="169"/>
      <c r="Q418" s="169"/>
      <c r="R418" s="169"/>
      <c r="S418" s="169"/>
      <c r="T418" s="169"/>
      <c r="U418" s="169"/>
      <c r="V418" s="169"/>
      <c r="W418" s="169"/>
      <c r="X418" s="169"/>
      <c r="Y418" s="169"/>
      <c r="Z418" s="169"/>
      <c r="AA418" s="169"/>
      <c r="AB418" s="169"/>
      <c r="AC418" s="169"/>
      <c r="AD418" s="169"/>
      <c r="AE418" s="169"/>
      <c r="AF418" s="169"/>
      <c r="AG418" s="169"/>
      <c r="AH418" s="169"/>
      <c r="AI418" s="169"/>
      <c r="AJ418" s="169"/>
      <c r="AK418" s="169"/>
      <c r="AL418" s="169"/>
      <c r="AM418" s="169"/>
      <c r="AN418" s="169"/>
      <c r="AO418" s="169"/>
      <c r="AP418" s="169"/>
      <c r="AQ418" s="169"/>
      <c r="AR418" s="169"/>
      <c r="AS418" s="169"/>
      <c r="AT418" s="169"/>
      <c r="AU418" s="169"/>
      <c r="AV418" s="169"/>
      <c r="AW418" s="169"/>
      <c r="AX418" s="169"/>
    </row>
    <row r="419" spans="2:50">
      <c r="B419" s="169"/>
      <c r="C419" s="163"/>
      <c r="D419" s="179"/>
      <c r="E419" s="169"/>
      <c r="F419" s="610"/>
      <c r="G419" s="169"/>
      <c r="H419" s="169"/>
      <c r="I419" s="169"/>
      <c r="P419" s="169"/>
      <c r="Q419" s="169"/>
      <c r="R419" s="169"/>
      <c r="S419" s="169"/>
      <c r="T419" s="169"/>
      <c r="U419" s="169"/>
      <c r="V419" s="169"/>
      <c r="W419" s="169"/>
      <c r="X419" s="169"/>
      <c r="Y419" s="169"/>
      <c r="Z419" s="169"/>
      <c r="AA419" s="169"/>
      <c r="AB419" s="169"/>
      <c r="AC419" s="169"/>
      <c r="AD419" s="169"/>
      <c r="AE419" s="169"/>
      <c r="AF419" s="169"/>
      <c r="AG419" s="169"/>
      <c r="AH419" s="169"/>
      <c r="AI419" s="169"/>
      <c r="AJ419" s="169"/>
      <c r="AK419" s="169"/>
      <c r="AL419" s="169"/>
      <c r="AM419" s="169"/>
      <c r="AN419" s="169"/>
      <c r="AO419" s="169"/>
      <c r="AP419" s="169"/>
      <c r="AQ419" s="169"/>
      <c r="AR419" s="169"/>
      <c r="AS419" s="169"/>
      <c r="AT419" s="169"/>
      <c r="AU419" s="169"/>
      <c r="AV419" s="169"/>
      <c r="AW419" s="169"/>
      <c r="AX419" s="169"/>
    </row>
    <row r="420" spans="2:50">
      <c r="B420" s="180"/>
      <c r="C420" s="163"/>
      <c r="D420" s="312"/>
      <c r="E420" s="266"/>
      <c r="F420" s="336"/>
      <c r="G420" s="611"/>
      <c r="H420" s="266"/>
      <c r="I420" s="336"/>
      <c r="P420" s="169"/>
      <c r="Q420" s="169"/>
      <c r="R420" s="169"/>
      <c r="S420" s="169"/>
      <c r="T420" s="169"/>
      <c r="U420" s="169"/>
      <c r="V420" s="169"/>
      <c r="W420" s="169"/>
      <c r="X420" s="169"/>
      <c r="Y420" s="169"/>
      <c r="Z420" s="169"/>
      <c r="AA420" s="169"/>
      <c r="AB420" s="169"/>
      <c r="AC420" s="169"/>
      <c r="AD420" s="169"/>
      <c r="AE420" s="169"/>
      <c r="AF420" s="169"/>
      <c r="AG420" s="169"/>
      <c r="AH420" s="169"/>
      <c r="AI420" s="169"/>
      <c r="AJ420" s="169"/>
      <c r="AK420" s="169"/>
      <c r="AL420" s="169"/>
      <c r="AM420" s="169"/>
      <c r="AN420" s="169"/>
      <c r="AO420" s="169"/>
      <c r="AP420" s="169"/>
      <c r="AQ420" s="169"/>
      <c r="AR420" s="169"/>
      <c r="AS420" s="169"/>
      <c r="AT420" s="169"/>
      <c r="AU420" s="169"/>
      <c r="AV420" s="169"/>
      <c r="AW420" s="169"/>
      <c r="AX420" s="169"/>
    </row>
    <row r="421" spans="2:50">
      <c r="B421" s="169"/>
      <c r="C421" s="179"/>
      <c r="D421" s="169"/>
      <c r="E421" s="163"/>
      <c r="F421" s="172"/>
      <c r="G421" s="612"/>
      <c r="H421" s="163"/>
      <c r="I421" s="162"/>
      <c r="P421" s="169"/>
      <c r="Q421" s="169"/>
      <c r="R421" s="169"/>
      <c r="S421" s="169"/>
      <c r="T421" s="169"/>
      <c r="U421" s="169"/>
      <c r="V421" s="169"/>
      <c r="W421" s="169"/>
      <c r="X421" s="169"/>
      <c r="Y421" s="169"/>
      <c r="Z421" s="169"/>
      <c r="AA421" s="169"/>
      <c r="AB421" s="169"/>
      <c r="AC421" s="169"/>
      <c r="AD421" s="169"/>
      <c r="AE421" s="169"/>
      <c r="AF421" s="169"/>
      <c r="AG421" s="169"/>
      <c r="AH421" s="169"/>
      <c r="AI421" s="169"/>
      <c r="AJ421" s="169"/>
      <c r="AK421" s="169"/>
      <c r="AL421" s="169"/>
      <c r="AM421" s="169"/>
      <c r="AN421" s="169"/>
      <c r="AO421" s="169"/>
      <c r="AP421" s="169"/>
      <c r="AQ421" s="169"/>
      <c r="AR421" s="169"/>
      <c r="AS421" s="169"/>
      <c r="AT421" s="169"/>
      <c r="AU421" s="169"/>
      <c r="AV421" s="169"/>
      <c r="AW421" s="169"/>
      <c r="AX421" s="169"/>
    </row>
    <row r="422" spans="2:50">
      <c r="B422" s="169"/>
      <c r="C422" s="179"/>
      <c r="D422" s="169"/>
      <c r="E422" s="163"/>
      <c r="F422" s="162"/>
      <c r="G422" s="232"/>
      <c r="H422" s="163"/>
      <c r="I422" s="168"/>
      <c r="P422" s="169"/>
      <c r="Q422" s="169"/>
      <c r="R422" s="169"/>
      <c r="S422" s="169"/>
      <c r="T422" s="169"/>
      <c r="U422" s="169"/>
      <c r="V422" s="169"/>
      <c r="W422" s="169"/>
      <c r="X422" s="169"/>
      <c r="Y422" s="169"/>
      <c r="Z422" s="169"/>
      <c r="AA422" s="169"/>
      <c r="AB422" s="169"/>
      <c r="AC422" s="169"/>
      <c r="AD422" s="169"/>
      <c r="AE422" s="169"/>
      <c r="AF422" s="169"/>
      <c r="AG422" s="169"/>
      <c r="AH422" s="169"/>
      <c r="AI422" s="169"/>
      <c r="AJ422" s="169"/>
      <c r="AK422" s="169"/>
      <c r="AL422" s="169"/>
      <c r="AM422" s="169"/>
      <c r="AN422" s="169"/>
      <c r="AO422" s="169"/>
      <c r="AP422" s="169"/>
      <c r="AQ422" s="169"/>
      <c r="AR422" s="169"/>
      <c r="AS422" s="169"/>
      <c r="AT422" s="169"/>
      <c r="AU422" s="169"/>
      <c r="AV422" s="169"/>
      <c r="AW422" s="169"/>
      <c r="AX422" s="169"/>
    </row>
    <row r="423" spans="2:50">
      <c r="B423" s="169"/>
      <c r="C423" s="179"/>
      <c r="D423" s="169"/>
      <c r="E423" s="163"/>
      <c r="F423" s="162"/>
      <c r="G423" s="232"/>
      <c r="H423" s="163"/>
      <c r="I423" s="162"/>
      <c r="P423" s="169"/>
      <c r="Q423" s="169"/>
      <c r="R423" s="169"/>
      <c r="S423" s="169"/>
      <c r="T423" s="169"/>
      <c r="U423" s="169"/>
      <c r="V423" s="169"/>
      <c r="W423" s="169"/>
      <c r="X423" s="169"/>
      <c r="Y423" s="169"/>
      <c r="Z423" s="169"/>
      <c r="AA423" s="169"/>
      <c r="AB423" s="169"/>
      <c r="AC423" s="169"/>
      <c r="AD423" s="169"/>
      <c r="AE423" s="169"/>
      <c r="AF423" s="169"/>
      <c r="AG423" s="169"/>
      <c r="AH423" s="169"/>
      <c r="AI423" s="169"/>
      <c r="AJ423" s="169"/>
      <c r="AK423" s="169"/>
      <c r="AL423" s="169"/>
      <c r="AM423" s="169"/>
      <c r="AN423" s="169"/>
      <c r="AO423" s="169"/>
      <c r="AP423" s="169"/>
      <c r="AQ423" s="169"/>
      <c r="AR423" s="169"/>
      <c r="AS423" s="169"/>
      <c r="AT423" s="169"/>
      <c r="AU423" s="169"/>
      <c r="AV423" s="169"/>
      <c r="AW423" s="169"/>
      <c r="AX423" s="169"/>
    </row>
    <row r="424" spans="2:50">
      <c r="B424" s="169"/>
      <c r="C424" s="179"/>
      <c r="D424" s="169"/>
      <c r="E424" s="163"/>
      <c r="F424" s="162"/>
      <c r="G424" s="225"/>
      <c r="H424" s="163"/>
      <c r="I424" s="162"/>
      <c r="P424" s="169"/>
      <c r="Q424" s="169"/>
      <c r="R424" s="169"/>
      <c r="S424" s="169"/>
      <c r="T424" s="169"/>
      <c r="U424" s="169"/>
      <c r="V424" s="169"/>
      <c r="W424" s="169"/>
      <c r="X424" s="169"/>
      <c r="Y424" s="169"/>
      <c r="Z424" s="169"/>
      <c r="AA424" s="169"/>
      <c r="AB424" s="169"/>
      <c r="AC424" s="169"/>
      <c r="AD424" s="169"/>
      <c r="AE424" s="169"/>
      <c r="AF424" s="169"/>
      <c r="AG424" s="169"/>
      <c r="AH424" s="169"/>
      <c r="AI424" s="169"/>
      <c r="AJ424" s="169"/>
      <c r="AK424" s="169"/>
      <c r="AL424" s="169"/>
      <c r="AM424" s="169"/>
      <c r="AN424" s="169"/>
      <c r="AO424" s="169"/>
      <c r="AP424" s="169"/>
      <c r="AQ424" s="169"/>
      <c r="AR424" s="169"/>
      <c r="AS424" s="169"/>
      <c r="AT424" s="169"/>
      <c r="AU424" s="169"/>
      <c r="AV424" s="169"/>
      <c r="AW424" s="169"/>
      <c r="AX424" s="169"/>
    </row>
    <row r="425" spans="2:50">
      <c r="B425" s="169"/>
      <c r="C425" s="179"/>
      <c r="D425" s="169"/>
      <c r="E425" s="169"/>
      <c r="F425" s="169"/>
      <c r="G425" s="169"/>
      <c r="H425" s="169"/>
      <c r="I425" s="169"/>
      <c r="P425" s="169"/>
      <c r="Q425" s="169"/>
      <c r="R425" s="169"/>
      <c r="S425" s="169"/>
      <c r="T425" s="169"/>
      <c r="U425" s="169"/>
      <c r="V425" s="169"/>
      <c r="W425" s="169"/>
      <c r="X425" s="169"/>
      <c r="Y425" s="169"/>
      <c r="Z425" s="169"/>
      <c r="AA425" s="169"/>
      <c r="AB425" s="169"/>
      <c r="AC425" s="169"/>
      <c r="AD425" s="169"/>
      <c r="AE425" s="169"/>
      <c r="AF425" s="169"/>
      <c r="AG425" s="169"/>
      <c r="AH425" s="169"/>
      <c r="AI425" s="169"/>
      <c r="AJ425" s="169"/>
      <c r="AK425" s="169"/>
      <c r="AL425" s="169"/>
      <c r="AM425" s="169"/>
      <c r="AN425" s="169"/>
      <c r="AO425" s="169"/>
      <c r="AP425" s="169"/>
      <c r="AQ425" s="169"/>
      <c r="AR425" s="169"/>
      <c r="AS425" s="169"/>
      <c r="AT425" s="169"/>
      <c r="AU425" s="169"/>
      <c r="AV425" s="169"/>
      <c r="AW425" s="169"/>
      <c r="AX425" s="169"/>
    </row>
    <row r="426" spans="2:50">
      <c r="B426" s="169"/>
      <c r="C426" s="179"/>
      <c r="D426" s="169"/>
      <c r="E426" s="169"/>
      <c r="F426" s="169"/>
      <c r="G426" s="169"/>
      <c r="H426" s="169"/>
      <c r="I426" s="169"/>
      <c r="P426" s="169"/>
      <c r="Q426" s="169"/>
      <c r="R426" s="169"/>
      <c r="S426" s="169"/>
      <c r="T426" s="169"/>
      <c r="U426" s="169"/>
      <c r="V426" s="169"/>
      <c r="W426" s="169"/>
      <c r="X426" s="169"/>
      <c r="Y426" s="169"/>
      <c r="Z426" s="169"/>
      <c r="AA426" s="169"/>
      <c r="AB426" s="169"/>
      <c r="AC426" s="169"/>
      <c r="AD426" s="169"/>
      <c r="AE426" s="169"/>
      <c r="AF426" s="169"/>
      <c r="AG426" s="169"/>
      <c r="AH426" s="169"/>
      <c r="AI426" s="169"/>
      <c r="AJ426" s="169"/>
      <c r="AK426" s="169"/>
      <c r="AL426" s="169"/>
      <c r="AM426" s="169"/>
      <c r="AN426" s="169"/>
      <c r="AO426" s="169"/>
      <c r="AP426" s="169"/>
      <c r="AQ426" s="169"/>
      <c r="AR426" s="169"/>
      <c r="AS426" s="169"/>
      <c r="AT426" s="169"/>
      <c r="AU426" s="169"/>
      <c r="AV426" s="169"/>
      <c r="AW426" s="169"/>
      <c r="AX426" s="169"/>
    </row>
    <row r="427" spans="2:50">
      <c r="B427" s="169"/>
      <c r="C427" s="179"/>
      <c r="D427" s="169"/>
      <c r="E427" s="169"/>
      <c r="F427" s="169"/>
      <c r="G427" s="169"/>
      <c r="H427" s="169"/>
      <c r="I427" s="169"/>
      <c r="P427" s="169"/>
      <c r="Q427" s="169"/>
      <c r="R427" s="169"/>
      <c r="S427" s="169"/>
      <c r="T427" s="169"/>
      <c r="U427" s="169"/>
      <c r="V427" s="169"/>
      <c r="W427" s="169"/>
      <c r="X427" s="169"/>
      <c r="Y427" s="169"/>
      <c r="Z427" s="169"/>
      <c r="AA427" s="169"/>
      <c r="AB427" s="169"/>
      <c r="AC427" s="169"/>
      <c r="AD427" s="169"/>
      <c r="AE427" s="169"/>
      <c r="AF427" s="169"/>
      <c r="AG427" s="169"/>
      <c r="AH427" s="169"/>
      <c r="AI427" s="169"/>
      <c r="AJ427" s="169"/>
      <c r="AK427" s="169"/>
      <c r="AL427" s="169"/>
      <c r="AM427" s="169"/>
      <c r="AN427" s="169"/>
      <c r="AO427" s="169"/>
      <c r="AP427" s="169"/>
      <c r="AQ427" s="169"/>
      <c r="AR427" s="169"/>
      <c r="AS427" s="169"/>
      <c r="AT427" s="169"/>
      <c r="AU427" s="169"/>
      <c r="AV427" s="169"/>
      <c r="AW427" s="169"/>
      <c r="AX427" s="169"/>
    </row>
    <row r="428" spans="2:50">
      <c r="B428" s="169"/>
      <c r="C428" s="179"/>
      <c r="D428" s="169"/>
      <c r="E428" s="169"/>
      <c r="F428" s="169"/>
      <c r="G428" s="169"/>
      <c r="H428" s="169"/>
      <c r="I428" s="169"/>
      <c r="P428" s="169"/>
      <c r="Q428" s="169"/>
      <c r="R428" s="169"/>
      <c r="S428" s="169"/>
      <c r="T428" s="169"/>
      <c r="U428" s="169"/>
      <c r="V428" s="169"/>
      <c r="W428" s="169"/>
      <c r="X428" s="169"/>
      <c r="Y428" s="169"/>
      <c r="Z428" s="169"/>
      <c r="AA428" s="169"/>
      <c r="AB428" s="169"/>
      <c r="AC428" s="169"/>
      <c r="AD428" s="169"/>
      <c r="AE428" s="169"/>
      <c r="AF428" s="169"/>
      <c r="AG428" s="169"/>
      <c r="AH428" s="169"/>
      <c r="AI428" s="169"/>
      <c r="AJ428" s="169"/>
      <c r="AK428" s="169"/>
      <c r="AL428" s="169"/>
      <c r="AM428" s="169"/>
      <c r="AN428" s="169"/>
      <c r="AO428" s="169"/>
      <c r="AP428" s="169"/>
      <c r="AQ428" s="169"/>
      <c r="AR428" s="169"/>
      <c r="AS428" s="169"/>
      <c r="AT428" s="169"/>
      <c r="AU428" s="169"/>
      <c r="AV428" s="169"/>
      <c r="AW428" s="169"/>
      <c r="AX428" s="169"/>
    </row>
    <row r="429" spans="2:50">
      <c r="B429" s="169"/>
      <c r="C429" s="179"/>
      <c r="D429" s="169"/>
      <c r="E429" s="169"/>
      <c r="F429" s="169"/>
      <c r="G429" s="169"/>
      <c r="H429" s="169"/>
      <c r="I429" s="169"/>
      <c r="P429" s="169"/>
      <c r="Q429" s="169"/>
      <c r="R429" s="169"/>
      <c r="S429" s="169"/>
      <c r="T429" s="169"/>
      <c r="U429" s="169"/>
      <c r="V429" s="169"/>
      <c r="W429" s="169"/>
      <c r="X429" s="169"/>
      <c r="Y429" s="169"/>
      <c r="Z429" s="169"/>
      <c r="AA429" s="169"/>
      <c r="AB429" s="169"/>
      <c r="AC429" s="169"/>
      <c r="AD429" s="169"/>
      <c r="AE429" s="169"/>
      <c r="AF429" s="169"/>
      <c r="AG429" s="169"/>
      <c r="AH429" s="169"/>
      <c r="AI429" s="169"/>
      <c r="AJ429" s="169"/>
      <c r="AK429" s="169"/>
      <c r="AL429" s="169"/>
      <c r="AM429" s="169"/>
      <c r="AN429" s="169"/>
      <c r="AO429" s="169"/>
      <c r="AP429" s="169"/>
      <c r="AQ429" s="169"/>
      <c r="AR429" s="169"/>
      <c r="AS429" s="169"/>
      <c r="AT429" s="169"/>
      <c r="AU429" s="169"/>
      <c r="AV429" s="169"/>
      <c r="AW429" s="169"/>
      <c r="AX429" s="169"/>
    </row>
    <row r="430" spans="2:50">
      <c r="B430" s="258"/>
      <c r="C430" s="258"/>
      <c r="D430" s="212"/>
      <c r="E430" s="169"/>
      <c r="F430" s="212"/>
      <c r="G430" s="212"/>
      <c r="H430" s="212"/>
      <c r="I430" s="212"/>
      <c r="P430" s="169"/>
      <c r="Q430" s="169"/>
      <c r="R430" s="169"/>
      <c r="S430" s="169"/>
      <c r="T430" s="169"/>
      <c r="U430" s="169"/>
      <c r="V430" s="169"/>
      <c r="W430" s="169"/>
      <c r="X430" s="169"/>
      <c r="Y430" s="169"/>
      <c r="Z430" s="169"/>
      <c r="AA430" s="169"/>
      <c r="AB430" s="169"/>
      <c r="AC430" s="169"/>
      <c r="AD430" s="169"/>
      <c r="AE430" s="169"/>
      <c r="AF430" s="169"/>
      <c r="AG430" s="169"/>
      <c r="AH430" s="169"/>
      <c r="AI430" s="169"/>
      <c r="AJ430" s="169"/>
      <c r="AK430" s="169"/>
      <c r="AL430" s="169"/>
      <c r="AM430" s="169"/>
      <c r="AN430" s="169"/>
      <c r="AO430" s="169"/>
      <c r="AP430" s="169"/>
      <c r="AQ430" s="169"/>
      <c r="AR430" s="169"/>
      <c r="AS430" s="169"/>
      <c r="AT430" s="169"/>
      <c r="AU430" s="169"/>
      <c r="AV430" s="169"/>
      <c r="AW430" s="169"/>
      <c r="AX430" s="169"/>
    </row>
    <row r="431" spans="2:50">
      <c r="B431" s="169"/>
      <c r="C431" s="345"/>
      <c r="D431" s="169"/>
      <c r="E431" s="169"/>
      <c r="F431" s="169"/>
      <c r="G431" s="258"/>
      <c r="H431" s="258"/>
      <c r="I431" s="258"/>
      <c r="P431" s="169"/>
      <c r="Q431" s="169"/>
      <c r="R431" s="169"/>
      <c r="S431" s="169"/>
      <c r="T431" s="169"/>
      <c r="U431" s="169"/>
      <c r="V431" s="169"/>
      <c r="W431" s="169"/>
      <c r="X431" s="169"/>
      <c r="Y431" s="169"/>
      <c r="Z431" s="169"/>
      <c r="AA431" s="169"/>
      <c r="AB431" s="169"/>
      <c r="AC431" s="169"/>
      <c r="AD431" s="169"/>
      <c r="AE431" s="169"/>
      <c r="AF431" s="169"/>
      <c r="AG431" s="169"/>
      <c r="AH431" s="169"/>
      <c r="AI431" s="169"/>
      <c r="AJ431" s="169"/>
      <c r="AK431" s="169"/>
      <c r="AL431" s="169"/>
      <c r="AM431" s="169"/>
      <c r="AN431" s="169"/>
      <c r="AO431" s="169"/>
      <c r="AP431" s="169"/>
      <c r="AQ431" s="169"/>
      <c r="AR431" s="169"/>
      <c r="AS431" s="169"/>
      <c r="AT431" s="169"/>
      <c r="AU431" s="169"/>
      <c r="AV431" s="169"/>
      <c r="AW431" s="169"/>
      <c r="AX431" s="169"/>
    </row>
    <row r="432" spans="2:50">
      <c r="B432" s="169"/>
      <c r="C432" s="179"/>
      <c r="D432" s="169"/>
      <c r="E432" s="169"/>
      <c r="F432" s="169"/>
      <c r="G432" s="169"/>
      <c r="H432" s="169"/>
      <c r="I432" s="169"/>
      <c r="P432" s="169"/>
      <c r="Q432" s="169"/>
      <c r="R432" s="169"/>
      <c r="S432" s="169"/>
      <c r="T432" s="169"/>
      <c r="U432" s="169"/>
      <c r="V432" s="169"/>
      <c r="W432" s="169"/>
      <c r="X432" s="169"/>
      <c r="Y432" s="169"/>
      <c r="Z432" s="169"/>
      <c r="AA432" s="169"/>
      <c r="AB432" s="169"/>
      <c r="AC432" s="169"/>
      <c r="AD432" s="169"/>
      <c r="AE432" s="169"/>
      <c r="AF432" s="169"/>
      <c r="AG432" s="169"/>
      <c r="AH432" s="169"/>
      <c r="AI432" s="169"/>
      <c r="AJ432" s="169"/>
      <c r="AK432" s="169"/>
      <c r="AL432" s="169"/>
      <c r="AM432" s="169"/>
      <c r="AN432" s="169"/>
      <c r="AO432" s="169"/>
      <c r="AP432" s="169"/>
      <c r="AQ432" s="169"/>
      <c r="AR432" s="169"/>
      <c r="AS432" s="169"/>
      <c r="AT432" s="169"/>
      <c r="AU432" s="169"/>
      <c r="AV432" s="169"/>
      <c r="AW432" s="169"/>
      <c r="AX432" s="169"/>
    </row>
    <row r="433" spans="2:50">
      <c r="B433" s="169"/>
      <c r="C433" s="179"/>
      <c r="D433" s="169"/>
      <c r="E433" s="167"/>
      <c r="F433" s="162"/>
      <c r="G433" s="232"/>
      <c r="H433" s="169"/>
      <c r="I433" s="169"/>
      <c r="P433" s="169"/>
      <c r="Q433" s="169"/>
      <c r="R433" s="169"/>
      <c r="S433" s="169"/>
      <c r="T433" s="169"/>
      <c r="U433" s="169"/>
      <c r="V433" s="169"/>
      <c r="W433" s="169"/>
      <c r="X433" s="169"/>
      <c r="Y433" s="169"/>
      <c r="Z433" s="169"/>
      <c r="AA433" s="169"/>
      <c r="AB433" s="169"/>
      <c r="AC433" s="169"/>
      <c r="AD433" s="169"/>
      <c r="AE433" s="169"/>
      <c r="AF433" s="169"/>
      <c r="AG433" s="169"/>
      <c r="AH433" s="169"/>
      <c r="AI433" s="169"/>
      <c r="AJ433" s="169"/>
      <c r="AK433" s="169"/>
      <c r="AL433" s="169"/>
      <c r="AM433" s="169"/>
      <c r="AN433" s="169"/>
      <c r="AO433" s="169"/>
      <c r="AP433" s="169"/>
      <c r="AQ433" s="169"/>
      <c r="AR433" s="169"/>
      <c r="AS433" s="169"/>
      <c r="AT433" s="169"/>
      <c r="AU433" s="169"/>
      <c r="AV433" s="169"/>
      <c r="AW433" s="169"/>
      <c r="AX433" s="169"/>
    </row>
    <row r="434" spans="2:50">
      <c r="B434" s="169"/>
      <c r="C434" s="179"/>
      <c r="D434" s="169"/>
      <c r="E434" s="163"/>
      <c r="F434" s="162"/>
      <c r="G434" s="232"/>
      <c r="H434" s="169"/>
      <c r="I434" s="169"/>
      <c r="P434" s="169"/>
      <c r="Q434" s="169"/>
      <c r="R434" s="169"/>
      <c r="S434" s="169"/>
      <c r="T434" s="169"/>
      <c r="U434" s="169"/>
      <c r="V434" s="169"/>
      <c r="W434" s="169"/>
      <c r="X434" s="169"/>
      <c r="Y434" s="169"/>
      <c r="Z434" s="169"/>
      <c r="AA434" s="169"/>
      <c r="AB434" s="169"/>
      <c r="AC434" s="169"/>
      <c r="AD434" s="169"/>
      <c r="AE434" s="169"/>
      <c r="AF434" s="169"/>
      <c r="AG434" s="169"/>
      <c r="AH434" s="169"/>
      <c r="AI434" s="169"/>
      <c r="AJ434" s="169"/>
      <c r="AK434" s="169"/>
      <c r="AL434" s="169"/>
      <c r="AM434" s="169"/>
      <c r="AN434" s="169"/>
      <c r="AO434" s="169"/>
      <c r="AP434" s="169"/>
      <c r="AQ434" s="169"/>
      <c r="AR434" s="169"/>
      <c r="AS434" s="169"/>
      <c r="AT434" s="169"/>
      <c r="AU434" s="169"/>
      <c r="AV434" s="169"/>
      <c r="AW434" s="169"/>
      <c r="AX434" s="169"/>
    </row>
    <row r="435" spans="2:50">
      <c r="B435" s="169"/>
      <c r="C435" s="179"/>
      <c r="D435" s="169"/>
      <c r="E435" s="169"/>
      <c r="F435" s="169"/>
      <c r="G435" s="169"/>
      <c r="H435" s="169"/>
      <c r="I435" s="169"/>
      <c r="P435" s="169"/>
      <c r="Q435" s="169"/>
      <c r="R435" s="169"/>
      <c r="S435" s="169"/>
      <c r="T435" s="169"/>
      <c r="U435" s="169"/>
      <c r="V435" s="169"/>
      <c r="W435" s="169"/>
      <c r="X435" s="169"/>
      <c r="Y435" s="169"/>
      <c r="Z435" s="169"/>
      <c r="AA435" s="169"/>
      <c r="AB435" s="169"/>
      <c r="AC435" s="169"/>
      <c r="AD435" s="169"/>
      <c r="AE435" s="169"/>
      <c r="AF435" s="169"/>
      <c r="AG435" s="169"/>
      <c r="AH435" s="169"/>
      <c r="AI435" s="169"/>
      <c r="AJ435" s="169"/>
      <c r="AK435" s="169"/>
      <c r="AL435" s="169"/>
      <c r="AM435" s="169"/>
      <c r="AN435" s="169"/>
      <c r="AO435" s="169"/>
      <c r="AP435" s="169"/>
      <c r="AQ435" s="169"/>
      <c r="AR435" s="169"/>
      <c r="AS435" s="169"/>
      <c r="AT435" s="169"/>
      <c r="AU435" s="169"/>
      <c r="AV435" s="169"/>
      <c r="AW435" s="169"/>
      <c r="AX435" s="169"/>
    </row>
    <row r="436" spans="2:50">
      <c r="B436" s="169"/>
      <c r="C436" s="179"/>
      <c r="D436" s="169"/>
      <c r="E436" s="169"/>
      <c r="F436" s="169"/>
      <c r="G436" s="169"/>
      <c r="H436" s="169"/>
      <c r="I436" s="169"/>
      <c r="P436" s="169"/>
      <c r="Q436" s="169"/>
      <c r="R436" s="169"/>
      <c r="S436" s="169"/>
      <c r="T436" s="169"/>
      <c r="U436" s="169"/>
      <c r="V436" s="169"/>
      <c r="W436" s="169"/>
      <c r="X436" s="169"/>
      <c r="Y436" s="169"/>
      <c r="Z436" s="169"/>
      <c r="AA436" s="169"/>
      <c r="AB436" s="169"/>
      <c r="AC436" s="169"/>
      <c r="AD436" s="169"/>
      <c r="AE436" s="169"/>
      <c r="AF436" s="169"/>
      <c r="AG436" s="169"/>
      <c r="AH436" s="169"/>
      <c r="AI436" s="169"/>
      <c r="AJ436" s="169"/>
      <c r="AK436" s="169"/>
      <c r="AL436" s="169"/>
      <c r="AM436" s="169"/>
      <c r="AN436" s="169"/>
      <c r="AO436" s="169"/>
      <c r="AP436" s="169"/>
      <c r="AQ436" s="169"/>
      <c r="AR436" s="169"/>
      <c r="AS436" s="169"/>
      <c r="AT436" s="169"/>
      <c r="AU436" s="169"/>
      <c r="AV436" s="169"/>
      <c r="AW436" s="169"/>
      <c r="AX436" s="169"/>
    </row>
    <row r="437" spans="2:50">
      <c r="B437" s="169"/>
      <c r="C437" s="179"/>
      <c r="D437" s="169"/>
      <c r="E437" s="169"/>
      <c r="F437" s="169"/>
      <c r="G437" s="169"/>
      <c r="H437" s="169"/>
      <c r="I437" s="169"/>
      <c r="P437" s="169"/>
      <c r="Q437" s="169"/>
      <c r="R437" s="169"/>
      <c r="S437" s="169"/>
      <c r="T437" s="169"/>
      <c r="U437" s="169"/>
      <c r="V437" s="169"/>
      <c r="W437" s="169"/>
      <c r="X437" s="169"/>
      <c r="Y437" s="169"/>
      <c r="Z437" s="169"/>
      <c r="AA437" s="169"/>
      <c r="AB437" s="169"/>
      <c r="AC437" s="169"/>
      <c r="AD437" s="169"/>
      <c r="AE437" s="169"/>
      <c r="AF437" s="169"/>
      <c r="AG437" s="169"/>
      <c r="AH437" s="169"/>
      <c r="AI437" s="169"/>
      <c r="AJ437" s="169"/>
      <c r="AK437" s="169"/>
      <c r="AL437" s="169"/>
      <c r="AM437" s="169"/>
      <c r="AN437" s="169"/>
      <c r="AO437" s="169"/>
      <c r="AP437" s="169"/>
      <c r="AQ437" s="169"/>
      <c r="AR437" s="169"/>
      <c r="AS437" s="169"/>
      <c r="AT437" s="169"/>
      <c r="AU437" s="169"/>
      <c r="AV437" s="169"/>
      <c r="AW437" s="169"/>
      <c r="AX437" s="169"/>
    </row>
    <row r="438" spans="2:50">
      <c r="B438" s="169"/>
      <c r="C438" s="179"/>
      <c r="D438" s="169"/>
      <c r="E438" s="169"/>
      <c r="F438" s="169"/>
      <c r="G438" s="169"/>
      <c r="H438" s="169"/>
      <c r="I438" s="169"/>
      <c r="P438" s="169"/>
      <c r="Q438" s="169"/>
      <c r="R438" s="169"/>
      <c r="S438" s="169"/>
      <c r="T438" s="169"/>
      <c r="U438" s="169"/>
      <c r="V438" s="169"/>
      <c r="W438" s="169"/>
      <c r="X438" s="169"/>
      <c r="Y438" s="169"/>
      <c r="Z438" s="169"/>
      <c r="AA438" s="169"/>
      <c r="AB438" s="169"/>
      <c r="AC438" s="169"/>
      <c r="AD438" s="169"/>
      <c r="AE438" s="169"/>
      <c r="AF438" s="169"/>
      <c r="AG438" s="169"/>
      <c r="AH438" s="169"/>
      <c r="AI438" s="169"/>
      <c r="AJ438" s="169"/>
      <c r="AK438" s="169"/>
      <c r="AL438" s="169"/>
      <c r="AM438" s="169"/>
      <c r="AN438" s="169"/>
      <c r="AO438" s="169"/>
      <c r="AP438" s="169"/>
      <c r="AQ438" s="169"/>
      <c r="AR438" s="169"/>
      <c r="AS438" s="169"/>
      <c r="AT438" s="169"/>
      <c r="AU438" s="169"/>
      <c r="AV438" s="169"/>
      <c r="AW438" s="169"/>
      <c r="AX438" s="169"/>
    </row>
    <row r="439" spans="2:50" ht="15.6">
      <c r="B439" s="188"/>
      <c r="C439" s="163"/>
      <c r="D439" s="162"/>
      <c r="E439" s="349"/>
      <c r="F439" s="169"/>
      <c r="G439" s="169"/>
      <c r="H439" s="228"/>
      <c r="I439" s="228"/>
      <c r="P439" s="169"/>
      <c r="Q439" s="169"/>
      <c r="R439" s="169"/>
      <c r="S439" s="169"/>
      <c r="T439" s="169"/>
      <c r="U439" s="169"/>
      <c r="V439" s="169"/>
      <c r="W439" s="169"/>
      <c r="X439" s="169"/>
      <c r="Y439" s="169"/>
      <c r="Z439" s="169"/>
      <c r="AA439" s="169"/>
      <c r="AB439" s="169"/>
      <c r="AC439" s="169"/>
      <c r="AD439" s="169"/>
      <c r="AE439" s="169"/>
      <c r="AF439" s="169"/>
      <c r="AG439" s="169"/>
      <c r="AH439" s="169"/>
      <c r="AI439" s="169"/>
      <c r="AJ439" s="169"/>
      <c r="AK439" s="169"/>
      <c r="AL439" s="169"/>
      <c r="AM439" s="169"/>
      <c r="AN439" s="169"/>
      <c r="AO439" s="169"/>
      <c r="AP439" s="169"/>
      <c r="AQ439" s="169"/>
      <c r="AR439" s="169"/>
      <c r="AS439" s="169"/>
      <c r="AT439" s="169"/>
      <c r="AU439" s="169"/>
      <c r="AV439" s="169"/>
      <c r="AW439" s="169"/>
      <c r="AX439" s="169"/>
    </row>
    <row r="440" spans="2:50">
      <c r="B440" s="169"/>
      <c r="C440" s="298"/>
      <c r="D440" s="169"/>
      <c r="E440" s="348"/>
      <c r="F440" s="169"/>
      <c r="G440" s="169"/>
      <c r="H440" s="266"/>
      <c r="I440" s="336"/>
      <c r="P440" s="169"/>
      <c r="Q440" s="169"/>
      <c r="R440" s="169"/>
      <c r="S440" s="169"/>
      <c r="T440" s="169"/>
      <c r="U440" s="169"/>
      <c r="V440" s="169"/>
      <c r="W440" s="169"/>
      <c r="X440" s="169"/>
      <c r="Y440" s="169"/>
      <c r="Z440" s="169"/>
      <c r="AA440" s="169"/>
      <c r="AB440" s="169"/>
      <c r="AC440" s="169"/>
      <c r="AD440" s="169"/>
      <c r="AE440" s="169"/>
      <c r="AF440" s="169"/>
      <c r="AG440" s="169"/>
      <c r="AH440" s="169"/>
      <c r="AI440" s="169"/>
      <c r="AJ440" s="169"/>
      <c r="AK440" s="169"/>
      <c r="AL440" s="169"/>
      <c r="AM440" s="169"/>
      <c r="AN440" s="169"/>
      <c r="AO440" s="169"/>
      <c r="AP440" s="169"/>
      <c r="AQ440" s="169"/>
      <c r="AR440" s="169"/>
      <c r="AS440" s="169"/>
      <c r="AT440" s="169"/>
      <c r="AU440" s="169"/>
      <c r="AV440" s="169"/>
      <c r="AW440" s="169"/>
      <c r="AX440" s="169"/>
    </row>
    <row r="441" spans="2:50">
      <c r="B441" s="194"/>
      <c r="C441" s="163"/>
      <c r="D441" s="177"/>
      <c r="E441" s="266"/>
      <c r="F441" s="336"/>
      <c r="G441" s="337"/>
      <c r="H441" s="163"/>
      <c r="I441" s="162"/>
      <c r="P441" s="169"/>
      <c r="Q441" s="169"/>
      <c r="R441" s="169"/>
      <c r="S441" s="169"/>
      <c r="T441" s="169"/>
      <c r="U441" s="169"/>
      <c r="V441" s="169"/>
      <c r="W441" s="169"/>
      <c r="X441" s="169"/>
      <c r="Y441" s="169"/>
      <c r="Z441" s="169"/>
      <c r="AA441" s="169"/>
      <c r="AB441" s="169"/>
      <c r="AC441" s="169"/>
      <c r="AD441" s="169"/>
      <c r="AE441" s="169"/>
      <c r="AF441" s="169"/>
      <c r="AG441" s="169"/>
      <c r="AH441" s="169"/>
      <c r="AI441" s="169"/>
      <c r="AJ441" s="169"/>
      <c r="AK441" s="169"/>
      <c r="AL441" s="169"/>
      <c r="AM441" s="169"/>
      <c r="AN441" s="169"/>
      <c r="AO441" s="169"/>
      <c r="AP441" s="169"/>
      <c r="AQ441" s="169"/>
      <c r="AR441" s="169"/>
      <c r="AS441" s="169"/>
      <c r="AT441" s="169"/>
      <c r="AU441" s="169"/>
      <c r="AV441" s="169"/>
      <c r="AW441" s="169"/>
      <c r="AX441" s="169"/>
    </row>
    <row r="442" spans="2:50">
      <c r="B442" s="184"/>
      <c r="C442" s="163"/>
      <c r="D442" s="162"/>
      <c r="E442" s="163"/>
      <c r="F442" s="162"/>
      <c r="G442" s="232"/>
      <c r="H442" s="163"/>
      <c r="I442" s="162"/>
      <c r="P442" s="169"/>
      <c r="Q442" s="169"/>
      <c r="R442" s="169"/>
      <c r="S442" s="169"/>
      <c r="T442" s="169"/>
      <c r="U442" s="169"/>
      <c r="V442" s="169"/>
      <c r="W442" s="169"/>
      <c r="X442" s="169"/>
      <c r="Y442" s="169"/>
      <c r="Z442" s="169"/>
      <c r="AA442" s="169"/>
      <c r="AB442" s="169"/>
      <c r="AC442" s="169"/>
      <c r="AD442" s="169"/>
      <c r="AE442" s="169"/>
      <c r="AF442" s="169"/>
      <c r="AG442" s="169"/>
      <c r="AH442" s="169"/>
      <c r="AI442" s="169"/>
      <c r="AJ442" s="169"/>
      <c r="AK442" s="169"/>
      <c r="AL442" s="169"/>
      <c r="AM442" s="169"/>
      <c r="AN442" s="169"/>
      <c r="AO442" s="169"/>
      <c r="AP442" s="169"/>
      <c r="AQ442" s="169"/>
      <c r="AR442" s="169"/>
      <c r="AS442" s="169"/>
      <c r="AT442" s="169"/>
      <c r="AU442" s="169"/>
      <c r="AV442" s="169"/>
      <c r="AW442" s="169"/>
      <c r="AX442" s="169"/>
    </row>
    <row r="443" spans="2:50">
      <c r="B443" s="180"/>
      <c r="C443" s="163"/>
      <c r="D443" s="162"/>
      <c r="E443" s="163"/>
      <c r="F443" s="162"/>
      <c r="G443" s="232"/>
      <c r="H443" s="163"/>
      <c r="I443" s="162"/>
      <c r="P443" s="169"/>
      <c r="Q443" s="169"/>
      <c r="R443" s="169"/>
      <c r="S443" s="169"/>
      <c r="T443" s="169"/>
      <c r="U443" s="169"/>
      <c r="V443" s="169"/>
      <c r="W443" s="169"/>
      <c r="X443" s="169"/>
      <c r="Y443" s="169"/>
      <c r="Z443" s="169"/>
      <c r="AA443" s="169"/>
      <c r="AB443" s="169"/>
      <c r="AC443" s="169"/>
      <c r="AD443" s="169"/>
      <c r="AE443" s="169"/>
      <c r="AF443" s="169"/>
      <c r="AG443" s="169"/>
      <c r="AH443" s="169"/>
      <c r="AI443" s="169"/>
      <c r="AJ443" s="169"/>
      <c r="AK443" s="169"/>
      <c r="AL443" s="169"/>
      <c r="AM443" s="169"/>
      <c r="AN443" s="169"/>
      <c r="AO443" s="169"/>
      <c r="AP443" s="169"/>
      <c r="AQ443" s="169"/>
      <c r="AR443" s="169"/>
      <c r="AS443" s="169"/>
      <c r="AT443" s="169"/>
      <c r="AU443" s="169"/>
      <c r="AV443" s="169"/>
      <c r="AW443" s="169"/>
      <c r="AX443" s="169"/>
    </row>
    <row r="444" spans="2:50">
      <c r="B444" s="162"/>
      <c r="C444" s="163"/>
      <c r="D444" s="162"/>
      <c r="E444" s="163"/>
      <c r="F444" s="162"/>
      <c r="G444" s="232"/>
      <c r="H444" s="163"/>
      <c r="I444" s="162"/>
      <c r="P444" s="169"/>
      <c r="Q444" s="169"/>
      <c r="R444" s="169"/>
      <c r="S444" s="169"/>
      <c r="T444" s="169"/>
      <c r="U444" s="169"/>
      <c r="V444" s="169"/>
      <c r="W444" s="169"/>
      <c r="X444" s="169"/>
      <c r="Y444" s="169"/>
      <c r="Z444" s="169"/>
      <c r="AA444" s="169"/>
      <c r="AB444" s="169"/>
      <c r="AC444" s="169"/>
      <c r="AD444" s="169"/>
      <c r="AE444" s="169"/>
      <c r="AF444" s="169"/>
      <c r="AG444" s="169"/>
      <c r="AH444" s="169"/>
      <c r="AI444" s="169"/>
      <c r="AJ444" s="169"/>
      <c r="AK444" s="169"/>
      <c r="AL444" s="169"/>
      <c r="AM444" s="169"/>
      <c r="AN444" s="169"/>
      <c r="AO444" s="169"/>
      <c r="AP444" s="169"/>
      <c r="AQ444" s="169"/>
      <c r="AR444" s="169"/>
      <c r="AS444" s="169"/>
      <c r="AT444" s="169"/>
      <c r="AU444" s="169"/>
      <c r="AV444" s="169"/>
      <c r="AW444" s="169"/>
      <c r="AX444" s="169"/>
    </row>
    <row r="445" spans="2:50">
      <c r="B445" s="180"/>
      <c r="C445" s="163"/>
      <c r="D445" s="168"/>
      <c r="E445" s="163"/>
      <c r="F445" s="162"/>
      <c r="G445" s="232"/>
      <c r="H445" s="163"/>
      <c r="I445" s="615"/>
      <c r="P445" s="169"/>
      <c r="Q445" s="169"/>
      <c r="R445" s="169"/>
      <c r="S445" s="169"/>
      <c r="T445" s="169"/>
      <c r="U445" s="169"/>
      <c r="V445" s="169"/>
      <c r="W445" s="169"/>
      <c r="X445" s="169"/>
      <c r="Y445" s="169"/>
      <c r="Z445" s="169"/>
      <c r="AA445" s="169"/>
      <c r="AB445" s="169"/>
      <c r="AC445" s="169"/>
      <c r="AD445" s="169"/>
      <c r="AE445" s="169"/>
      <c r="AF445" s="169"/>
      <c r="AG445" s="169"/>
      <c r="AH445" s="169"/>
      <c r="AI445" s="169"/>
      <c r="AJ445" s="169"/>
      <c r="AK445" s="169"/>
      <c r="AL445" s="169"/>
      <c r="AM445" s="169"/>
      <c r="AN445" s="169"/>
      <c r="AO445" s="169"/>
      <c r="AP445" s="169"/>
      <c r="AQ445" s="169"/>
      <c r="AR445" s="169"/>
      <c r="AS445" s="169"/>
      <c r="AT445" s="169"/>
      <c r="AU445" s="169"/>
      <c r="AV445" s="169"/>
      <c r="AW445" s="169"/>
      <c r="AX445" s="169"/>
    </row>
    <row r="446" spans="2:50">
      <c r="B446" s="180"/>
      <c r="C446" s="163"/>
      <c r="D446" s="162"/>
      <c r="E446" s="163"/>
      <c r="F446" s="367"/>
      <c r="G446" s="229"/>
      <c r="H446" s="163"/>
      <c r="I446" s="517"/>
      <c r="P446" s="169"/>
      <c r="Q446" s="169"/>
      <c r="R446" s="169"/>
      <c r="S446" s="169"/>
      <c r="T446" s="169"/>
      <c r="U446" s="169"/>
      <c r="V446" s="169"/>
      <c r="W446" s="169"/>
      <c r="X446" s="169"/>
      <c r="Y446" s="169"/>
      <c r="Z446" s="169"/>
      <c r="AA446" s="169"/>
      <c r="AB446" s="169"/>
      <c r="AC446" s="169"/>
      <c r="AD446" s="169"/>
      <c r="AE446" s="169"/>
      <c r="AF446" s="169"/>
      <c r="AG446" s="169"/>
      <c r="AH446" s="169"/>
      <c r="AI446" s="169"/>
      <c r="AJ446" s="169"/>
      <c r="AK446" s="169"/>
      <c r="AL446" s="169"/>
      <c r="AM446" s="169"/>
      <c r="AN446" s="169"/>
      <c r="AO446" s="169"/>
      <c r="AP446" s="169"/>
      <c r="AQ446" s="169"/>
      <c r="AR446" s="169"/>
      <c r="AS446" s="169"/>
      <c r="AT446" s="169"/>
      <c r="AU446" s="169"/>
      <c r="AV446" s="169"/>
      <c r="AW446" s="169"/>
      <c r="AX446" s="169"/>
    </row>
    <row r="447" spans="2:50">
      <c r="B447" s="180"/>
      <c r="C447" s="163"/>
      <c r="D447" s="162"/>
      <c r="E447" s="170"/>
      <c r="F447" s="173"/>
      <c r="G447" s="338"/>
      <c r="H447" s="163"/>
      <c r="I447" s="162"/>
      <c r="P447" s="169"/>
      <c r="Q447" s="169"/>
      <c r="R447" s="169"/>
      <c r="S447" s="169"/>
      <c r="T447" s="169"/>
      <c r="U447" s="169"/>
      <c r="V447" s="169"/>
      <c r="W447" s="169"/>
      <c r="X447" s="169"/>
      <c r="Y447" s="169"/>
      <c r="Z447" s="169"/>
      <c r="AA447" s="169"/>
      <c r="AB447" s="169"/>
      <c r="AC447" s="169"/>
      <c r="AD447" s="169"/>
      <c r="AE447" s="169"/>
      <c r="AF447" s="169"/>
      <c r="AG447" s="169"/>
      <c r="AH447" s="169"/>
      <c r="AI447" s="169"/>
      <c r="AJ447" s="169"/>
      <c r="AK447" s="169"/>
      <c r="AL447" s="169"/>
      <c r="AM447" s="169"/>
      <c r="AN447" s="169"/>
      <c r="AO447" s="169"/>
      <c r="AP447" s="169"/>
      <c r="AQ447" s="169"/>
      <c r="AR447" s="169"/>
      <c r="AS447" s="169"/>
      <c r="AT447" s="169"/>
      <c r="AU447" s="169"/>
      <c r="AV447" s="169"/>
      <c r="AW447" s="169"/>
      <c r="AX447" s="169"/>
    </row>
    <row r="448" spans="2:50">
      <c r="B448" s="169"/>
      <c r="C448" s="179"/>
      <c r="D448" s="169"/>
      <c r="E448" s="170"/>
      <c r="F448" s="171"/>
      <c r="G448" s="230"/>
      <c r="H448" s="163"/>
      <c r="I448" s="162"/>
      <c r="P448" s="169"/>
      <c r="Q448" s="169"/>
      <c r="R448" s="169"/>
      <c r="S448" s="169"/>
      <c r="T448" s="169"/>
      <c r="U448" s="169"/>
      <c r="V448" s="169"/>
      <c r="W448" s="169"/>
      <c r="X448" s="169"/>
      <c r="Y448" s="169"/>
      <c r="Z448" s="169"/>
      <c r="AA448" s="169"/>
      <c r="AB448" s="169"/>
      <c r="AC448" s="169"/>
      <c r="AD448" s="169"/>
      <c r="AE448" s="169"/>
      <c r="AF448" s="169"/>
      <c r="AG448" s="169"/>
      <c r="AH448" s="169"/>
      <c r="AI448" s="169"/>
      <c r="AJ448" s="169"/>
      <c r="AK448" s="169"/>
      <c r="AL448" s="169"/>
      <c r="AM448" s="169"/>
      <c r="AN448" s="169"/>
      <c r="AO448" s="169"/>
      <c r="AP448" s="169"/>
      <c r="AQ448" s="169"/>
      <c r="AR448" s="169"/>
      <c r="AS448" s="169"/>
      <c r="AT448" s="169"/>
      <c r="AU448" s="169"/>
      <c r="AV448" s="169"/>
      <c r="AW448" s="169"/>
      <c r="AX448" s="169"/>
    </row>
    <row r="449" spans="2:50">
      <c r="B449" s="169"/>
      <c r="C449" s="179"/>
      <c r="D449" s="169"/>
      <c r="E449" s="163"/>
      <c r="F449" s="350"/>
      <c r="G449" s="226"/>
      <c r="H449" s="163"/>
      <c r="I449" s="162"/>
      <c r="P449" s="169"/>
      <c r="Q449" s="169"/>
      <c r="R449" s="169"/>
      <c r="S449" s="169"/>
      <c r="T449" s="169"/>
      <c r="U449" s="169"/>
      <c r="V449" s="169"/>
      <c r="W449" s="169"/>
      <c r="X449" s="169"/>
      <c r="Y449" s="169"/>
      <c r="Z449" s="169"/>
      <c r="AA449" s="169"/>
      <c r="AB449" s="169"/>
      <c r="AC449" s="169"/>
      <c r="AD449" s="169"/>
      <c r="AE449" s="169"/>
      <c r="AF449" s="169"/>
      <c r="AG449" s="169"/>
      <c r="AH449" s="169"/>
      <c r="AI449" s="169"/>
      <c r="AJ449" s="169"/>
      <c r="AK449" s="169"/>
      <c r="AL449" s="169"/>
      <c r="AM449" s="169"/>
      <c r="AN449" s="169"/>
      <c r="AO449" s="169"/>
      <c r="AP449" s="169"/>
      <c r="AQ449" s="169"/>
      <c r="AR449" s="169"/>
      <c r="AS449" s="169"/>
      <c r="AT449" s="169"/>
      <c r="AU449" s="169"/>
      <c r="AV449" s="169"/>
      <c r="AW449" s="169"/>
      <c r="AX449" s="169"/>
    </row>
    <row r="450" spans="2:50">
      <c r="B450" s="169"/>
      <c r="C450" s="179"/>
      <c r="D450" s="169"/>
      <c r="E450" s="163"/>
      <c r="F450" s="162"/>
      <c r="G450" s="206"/>
      <c r="H450" s="169"/>
      <c r="I450" s="169"/>
      <c r="P450" s="169"/>
      <c r="Q450" s="169"/>
      <c r="R450" s="169"/>
      <c r="S450" s="169"/>
      <c r="T450" s="169"/>
      <c r="U450" s="169"/>
      <c r="V450" s="169"/>
      <c r="W450" s="169"/>
      <c r="X450" s="169"/>
      <c r="Y450" s="169"/>
      <c r="Z450" s="169"/>
      <c r="AA450" s="169"/>
      <c r="AB450" s="169"/>
      <c r="AC450" s="169"/>
      <c r="AD450" s="169"/>
      <c r="AE450" s="169"/>
      <c r="AF450" s="169"/>
      <c r="AG450" s="169"/>
      <c r="AH450" s="169"/>
      <c r="AI450" s="169"/>
      <c r="AJ450" s="169"/>
      <c r="AK450" s="169"/>
      <c r="AL450" s="169"/>
      <c r="AM450" s="169"/>
      <c r="AN450" s="169"/>
      <c r="AO450" s="169"/>
      <c r="AP450" s="169"/>
      <c r="AQ450" s="169"/>
      <c r="AR450" s="169"/>
      <c r="AS450" s="169"/>
      <c r="AT450" s="169"/>
      <c r="AU450" s="169"/>
      <c r="AV450" s="169"/>
      <c r="AW450" s="169"/>
      <c r="AX450" s="169"/>
    </row>
    <row r="451" spans="2:50" ht="15.6">
      <c r="B451" s="169"/>
      <c r="C451" s="179"/>
      <c r="D451" s="169"/>
      <c r="E451" s="618"/>
      <c r="F451" s="169"/>
      <c r="G451" s="619"/>
      <c r="H451" s="169"/>
      <c r="I451" s="169"/>
      <c r="P451" s="169"/>
      <c r="Q451" s="169"/>
      <c r="R451" s="169"/>
      <c r="S451" s="169"/>
      <c r="T451" s="169"/>
      <c r="U451" s="169"/>
      <c r="V451" s="169"/>
      <c r="W451" s="169"/>
      <c r="X451" s="169"/>
      <c r="Y451" s="169"/>
      <c r="Z451" s="169"/>
      <c r="AA451" s="169"/>
      <c r="AB451" s="169"/>
      <c r="AC451" s="169"/>
      <c r="AD451" s="169"/>
      <c r="AE451" s="169"/>
      <c r="AF451" s="169"/>
      <c r="AG451" s="169"/>
      <c r="AH451" s="169"/>
      <c r="AI451" s="169"/>
      <c r="AJ451" s="169"/>
      <c r="AK451" s="169"/>
      <c r="AL451" s="169"/>
      <c r="AM451" s="169"/>
      <c r="AN451" s="169"/>
      <c r="AO451" s="169"/>
      <c r="AP451" s="169"/>
      <c r="AQ451" s="169"/>
      <c r="AR451" s="169"/>
      <c r="AS451" s="169"/>
      <c r="AT451" s="169"/>
      <c r="AU451" s="169"/>
      <c r="AV451" s="169"/>
      <c r="AW451" s="169"/>
      <c r="AX451" s="169"/>
    </row>
    <row r="452" spans="2:50">
      <c r="B452" s="169"/>
      <c r="C452" s="301"/>
      <c r="D452" s="169"/>
      <c r="E452" s="266"/>
      <c r="F452" s="336"/>
      <c r="G452" s="337"/>
      <c r="H452" s="169"/>
      <c r="I452" s="169"/>
      <c r="P452" s="169"/>
      <c r="Q452" s="169"/>
      <c r="R452" s="169"/>
      <c r="S452" s="169"/>
      <c r="T452" s="169"/>
      <c r="U452" s="169"/>
      <c r="V452" s="169"/>
      <c r="W452" s="169"/>
      <c r="X452" s="169"/>
      <c r="Y452" s="169"/>
      <c r="Z452" s="169"/>
      <c r="AA452" s="169"/>
      <c r="AB452" s="169"/>
      <c r="AC452" s="169"/>
      <c r="AD452" s="169"/>
      <c r="AE452" s="169"/>
      <c r="AF452" s="169"/>
      <c r="AG452" s="169"/>
      <c r="AH452" s="169"/>
      <c r="AI452" s="169"/>
      <c r="AJ452" s="169"/>
      <c r="AK452" s="169"/>
      <c r="AL452" s="169"/>
      <c r="AM452" s="169"/>
      <c r="AN452" s="169"/>
      <c r="AO452" s="169"/>
      <c r="AP452" s="169"/>
      <c r="AQ452" s="169"/>
      <c r="AR452" s="169"/>
      <c r="AS452" s="169"/>
      <c r="AT452" s="169"/>
      <c r="AU452" s="169"/>
      <c r="AV452" s="169"/>
      <c r="AW452" s="169"/>
      <c r="AX452" s="169"/>
    </row>
    <row r="453" spans="2:50">
      <c r="B453" s="180"/>
      <c r="C453" s="163"/>
      <c r="D453" s="168"/>
      <c r="E453" s="163"/>
      <c r="F453" s="162"/>
      <c r="G453" s="225"/>
      <c r="H453" s="169"/>
      <c r="I453" s="169"/>
      <c r="P453" s="169"/>
      <c r="Q453" s="169"/>
      <c r="R453" s="169"/>
      <c r="S453" s="169"/>
      <c r="T453" s="169"/>
      <c r="U453" s="169"/>
      <c r="V453" s="169"/>
      <c r="W453" s="169"/>
      <c r="X453" s="169"/>
      <c r="Y453" s="169"/>
      <c r="Z453" s="169"/>
      <c r="AA453" s="169"/>
      <c r="AB453" s="169"/>
      <c r="AC453" s="169"/>
      <c r="AD453" s="169"/>
      <c r="AE453" s="169"/>
      <c r="AF453" s="169"/>
      <c r="AG453" s="169"/>
      <c r="AH453" s="169"/>
      <c r="AI453" s="169"/>
      <c r="AJ453" s="169"/>
      <c r="AK453" s="169"/>
      <c r="AL453" s="169"/>
      <c r="AM453" s="169"/>
      <c r="AN453" s="169"/>
      <c r="AO453" s="169"/>
      <c r="AP453" s="169"/>
      <c r="AQ453" s="169"/>
      <c r="AR453" s="169"/>
      <c r="AS453" s="169"/>
      <c r="AT453" s="169"/>
      <c r="AU453" s="169"/>
      <c r="AV453" s="169"/>
      <c r="AW453" s="169"/>
      <c r="AX453" s="169"/>
    </row>
    <row r="454" spans="2:50">
      <c r="B454" s="297"/>
      <c r="C454" s="163"/>
      <c r="D454" s="168"/>
      <c r="E454" s="163"/>
      <c r="F454" s="162"/>
      <c r="G454" s="225"/>
      <c r="H454" s="169"/>
      <c r="I454" s="169"/>
      <c r="P454" s="169"/>
      <c r="Q454" s="169"/>
      <c r="R454" s="169"/>
      <c r="S454" s="169"/>
      <c r="T454" s="169"/>
      <c r="U454" s="169"/>
      <c r="V454" s="169"/>
      <c r="W454" s="169"/>
      <c r="X454" s="169"/>
      <c r="Y454" s="169"/>
      <c r="Z454" s="169"/>
      <c r="AA454" s="169"/>
      <c r="AB454" s="169"/>
      <c r="AC454" s="169"/>
      <c r="AD454" s="169"/>
      <c r="AE454" s="169"/>
      <c r="AF454" s="169"/>
      <c r="AG454" s="169"/>
      <c r="AH454" s="169"/>
      <c r="AI454" s="169"/>
      <c r="AJ454" s="169"/>
      <c r="AK454" s="169"/>
      <c r="AL454" s="169"/>
      <c r="AM454" s="169"/>
      <c r="AN454" s="169"/>
      <c r="AO454" s="169"/>
      <c r="AP454" s="169"/>
      <c r="AQ454" s="169"/>
      <c r="AR454" s="169"/>
      <c r="AS454" s="169"/>
      <c r="AT454" s="169"/>
      <c r="AU454" s="169"/>
      <c r="AV454" s="169"/>
      <c r="AW454" s="169"/>
      <c r="AX454" s="169"/>
    </row>
    <row r="455" spans="2:50">
      <c r="B455" s="180"/>
      <c r="C455" s="163"/>
      <c r="D455" s="162"/>
      <c r="E455" s="163"/>
      <c r="F455" s="162"/>
      <c r="G455" s="225"/>
      <c r="H455" s="169"/>
      <c r="I455" s="169"/>
      <c r="P455" s="169"/>
      <c r="Q455" s="169"/>
      <c r="R455" s="169"/>
      <c r="S455" s="169"/>
      <c r="T455" s="169"/>
      <c r="U455" s="169"/>
      <c r="V455" s="169"/>
      <c r="W455" s="169"/>
      <c r="X455" s="169"/>
      <c r="Y455" s="169"/>
      <c r="Z455" s="169"/>
      <c r="AA455" s="169"/>
      <c r="AB455" s="169"/>
      <c r="AC455" s="169"/>
      <c r="AD455" s="169"/>
      <c r="AE455" s="169"/>
      <c r="AF455" s="169"/>
      <c r="AG455" s="169"/>
      <c r="AH455" s="169"/>
      <c r="AI455" s="169"/>
      <c r="AJ455" s="169"/>
      <c r="AK455" s="169"/>
      <c r="AL455" s="169"/>
      <c r="AM455" s="169"/>
      <c r="AN455" s="169"/>
      <c r="AO455" s="169"/>
      <c r="AP455" s="169"/>
      <c r="AQ455" s="169"/>
      <c r="AR455" s="169"/>
      <c r="AS455" s="169"/>
      <c r="AT455" s="169"/>
      <c r="AU455" s="169"/>
      <c r="AV455" s="169"/>
      <c r="AW455" s="169"/>
      <c r="AX455" s="169"/>
    </row>
    <row r="456" spans="2:50">
      <c r="B456" s="184"/>
      <c r="C456" s="163"/>
      <c r="D456" s="162"/>
      <c r="E456" s="163"/>
      <c r="F456" s="162"/>
      <c r="G456" s="225"/>
      <c r="H456" s="169"/>
      <c r="I456" s="169"/>
      <c r="P456" s="169"/>
      <c r="Q456" s="169"/>
      <c r="R456" s="169"/>
      <c r="S456" s="169"/>
      <c r="T456" s="169"/>
      <c r="U456" s="169"/>
      <c r="V456" s="169"/>
      <c r="W456" s="169"/>
      <c r="X456" s="169"/>
      <c r="Y456" s="169"/>
      <c r="Z456" s="169"/>
      <c r="AA456" s="169"/>
      <c r="AB456" s="169"/>
      <c r="AC456" s="169"/>
      <c r="AD456" s="169"/>
      <c r="AE456" s="169"/>
      <c r="AF456" s="169"/>
      <c r="AG456" s="169"/>
      <c r="AH456" s="169"/>
      <c r="AI456" s="169"/>
      <c r="AJ456" s="169"/>
      <c r="AK456" s="169"/>
      <c r="AL456" s="169"/>
      <c r="AM456" s="169"/>
      <c r="AN456" s="169"/>
      <c r="AO456" s="169"/>
      <c r="AP456" s="169"/>
      <c r="AQ456" s="169"/>
      <c r="AR456" s="169"/>
      <c r="AS456" s="169"/>
      <c r="AT456" s="169"/>
      <c r="AU456" s="169"/>
      <c r="AV456" s="169"/>
      <c r="AW456" s="169"/>
      <c r="AX456" s="169"/>
    </row>
    <row r="457" spans="2:50">
      <c r="B457" s="169"/>
      <c r="C457" s="179"/>
      <c r="D457" s="169"/>
      <c r="E457" s="163"/>
      <c r="F457" s="162"/>
      <c r="G457" s="232"/>
      <c r="H457" s="169"/>
      <c r="I457" s="169"/>
      <c r="P457" s="169"/>
      <c r="Q457" s="169"/>
      <c r="R457" s="169"/>
      <c r="S457" s="169"/>
      <c r="T457" s="169"/>
      <c r="U457" s="169"/>
      <c r="V457" s="169"/>
      <c r="W457" s="169"/>
      <c r="X457" s="169"/>
      <c r="Y457" s="169"/>
      <c r="Z457" s="169"/>
      <c r="AA457" s="169"/>
      <c r="AB457" s="169"/>
      <c r="AC457" s="169"/>
      <c r="AD457" s="169"/>
      <c r="AE457" s="169"/>
      <c r="AF457" s="169"/>
      <c r="AG457" s="169"/>
      <c r="AH457" s="169"/>
      <c r="AI457" s="169"/>
      <c r="AJ457" s="169"/>
      <c r="AK457" s="169"/>
      <c r="AL457" s="169"/>
      <c r="AM457" s="169"/>
      <c r="AN457" s="169"/>
      <c r="AO457" s="169"/>
      <c r="AP457" s="169"/>
      <c r="AQ457" s="169"/>
      <c r="AR457" s="169"/>
      <c r="AS457" s="169"/>
      <c r="AT457" s="169"/>
      <c r="AU457" s="169"/>
      <c r="AV457" s="169"/>
      <c r="AW457" s="169"/>
      <c r="AX457" s="169"/>
    </row>
    <row r="458" spans="2:50">
      <c r="B458" s="169"/>
      <c r="C458" s="179"/>
      <c r="D458" s="169"/>
      <c r="E458" s="163"/>
      <c r="F458" s="162"/>
      <c r="G458" s="232"/>
      <c r="H458" s="163"/>
      <c r="I458" s="162"/>
      <c r="P458" s="169"/>
      <c r="Q458" s="169"/>
      <c r="R458" s="169"/>
      <c r="S458" s="169"/>
      <c r="T458" s="169"/>
      <c r="U458" s="169"/>
      <c r="V458" s="169"/>
      <c r="W458" s="169"/>
      <c r="X458" s="169"/>
      <c r="Y458" s="169"/>
      <c r="Z458" s="169"/>
      <c r="AA458" s="169"/>
      <c r="AB458" s="169"/>
      <c r="AC458" s="169"/>
      <c r="AD458" s="169"/>
      <c r="AE458" s="169"/>
      <c r="AF458" s="169"/>
      <c r="AG458" s="169"/>
      <c r="AH458" s="169"/>
      <c r="AI458" s="169"/>
      <c r="AJ458" s="169"/>
      <c r="AK458" s="169"/>
      <c r="AL458" s="169"/>
      <c r="AM458" s="169"/>
      <c r="AN458" s="169"/>
      <c r="AO458" s="169"/>
      <c r="AP458" s="169"/>
      <c r="AQ458" s="169"/>
      <c r="AR458" s="169"/>
      <c r="AS458" s="169"/>
      <c r="AT458" s="169"/>
      <c r="AU458" s="169"/>
      <c r="AV458" s="169"/>
      <c r="AW458" s="169"/>
      <c r="AX458" s="169"/>
    </row>
    <row r="459" spans="2:50">
      <c r="B459" s="169"/>
      <c r="C459" s="179"/>
      <c r="D459" s="169"/>
      <c r="E459" s="346"/>
      <c r="F459" s="167"/>
      <c r="G459" s="169"/>
      <c r="H459" s="167"/>
      <c r="I459" s="162"/>
      <c r="P459" s="169"/>
      <c r="Q459" s="169"/>
      <c r="R459" s="169"/>
      <c r="S459" s="169"/>
      <c r="T459" s="169"/>
      <c r="U459" s="169"/>
      <c r="V459" s="169"/>
      <c r="W459" s="169"/>
      <c r="X459" s="169"/>
      <c r="Y459" s="169"/>
      <c r="Z459" s="169"/>
      <c r="AA459" s="169"/>
      <c r="AB459" s="169"/>
      <c r="AC459" s="169"/>
      <c r="AD459" s="169"/>
      <c r="AE459" s="169"/>
      <c r="AF459" s="169"/>
      <c r="AG459" s="169"/>
      <c r="AH459" s="169"/>
      <c r="AI459" s="169"/>
      <c r="AJ459" s="169"/>
      <c r="AK459" s="169"/>
      <c r="AL459" s="169"/>
      <c r="AM459" s="169"/>
      <c r="AN459" s="169"/>
      <c r="AO459" s="169"/>
      <c r="AP459" s="169"/>
      <c r="AQ459" s="169"/>
      <c r="AR459" s="169"/>
      <c r="AS459" s="169"/>
      <c r="AT459" s="169"/>
      <c r="AU459" s="169"/>
      <c r="AV459" s="169"/>
      <c r="AW459" s="169"/>
      <c r="AX459" s="169"/>
    </row>
    <row r="460" spans="2:50">
      <c r="B460" s="169"/>
      <c r="C460" s="179"/>
      <c r="D460" s="169"/>
      <c r="E460" s="266"/>
      <c r="F460" s="336"/>
      <c r="G460" s="366"/>
      <c r="H460" s="163"/>
      <c r="I460" s="162"/>
      <c r="P460" s="169"/>
      <c r="Q460" s="169"/>
      <c r="R460" s="169"/>
      <c r="S460" s="169"/>
      <c r="T460" s="169"/>
      <c r="U460" s="169"/>
      <c r="V460" s="169"/>
      <c r="W460" s="169"/>
      <c r="X460" s="169"/>
      <c r="Y460" s="169"/>
      <c r="Z460" s="169"/>
      <c r="AA460" s="169"/>
      <c r="AB460" s="169"/>
      <c r="AC460" s="169"/>
      <c r="AD460" s="169"/>
      <c r="AE460" s="169"/>
      <c r="AF460" s="169"/>
      <c r="AG460" s="169"/>
      <c r="AH460" s="169"/>
      <c r="AI460" s="169"/>
      <c r="AJ460" s="169"/>
      <c r="AK460" s="169"/>
      <c r="AL460" s="169"/>
      <c r="AM460" s="169"/>
      <c r="AN460" s="169"/>
      <c r="AO460" s="169"/>
      <c r="AP460" s="169"/>
      <c r="AQ460" s="169"/>
      <c r="AR460" s="169"/>
      <c r="AS460" s="169"/>
      <c r="AT460" s="169"/>
      <c r="AU460" s="169"/>
      <c r="AV460" s="169"/>
      <c r="AW460" s="169"/>
      <c r="AX460" s="169"/>
    </row>
    <row r="461" spans="2:50">
      <c r="B461" s="169"/>
      <c r="C461" s="179"/>
      <c r="D461" s="169"/>
      <c r="E461" s="167"/>
      <c r="F461" s="168"/>
      <c r="G461" s="206"/>
      <c r="H461" s="163"/>
      <c r="I461" s="162"/>
      <c r="P461" s="169"/>
      <c r="Q461" s="169"/>
      <c r="R461" s="169"/>
      <c r="S461" s="169"/>
      <c r="T461" s="169"/>
      <c r="U461" s="169"/>
      <c r="V461" s="169"/>
      <c r="W461" s="169"/>
      <c r="X461" s="169"/>
      <c r="Y461" s="169"/>
      <c r="Z461" s="169"/>
      <c r="AA461" s="169"/>
      <c r="AB461" s="169"/>
      <c r="AC461" s="169"/>
      <c r="AD461" s="169"/>
      <c r="AE461" s="169"/>
      <c r="AF461" s="169"/>
      <c r="AG461" s="169"/>
      <c r="AH461" s="169"/>
      <c r="AI461" s="169"/>
      <c r="AJ461" s="169"/>
      <c r="AK461" s="169"/>
      <c r="AL461" s="169"/>
      <c r="AM461" s="169"/>
      <c r="AN461" s="169"/>
      <c r="AO461" s="169"/>
      <c r="AP461" s="169"/>
      <c r="AQ461" s="169"/>
      <c r="AR461" s="169"/>
      <c r="AS461" s="169"/>
      <c r="AT461" s="169"/>
      <c r="AU461" s="169"/>
      <c r="AV461" s="169"/>
      <c r="AW461" s="169"/>
      <c r="AX461" s="169"/>
    </row>
    <row r="462" spans="2:50">
      <c r="B462" s="169"/>
      <c r="C462" s="179"/>
      <c r="D462" s="169"/>
      <c r="E462" s="169"/>
      <c r="F462" s="169"/>
      <c r="G462" s="169"/>
      <c r="H462" s="169"/>
      <c r="I462" s="169"/>
      <c r="P462" s="169"/>
      <c r="Q462" s="169"/>
      <c r="R462" s="169"/>
      <c r="S462" s="169"/>
      <c r="T462" s="169"/>
      <c r="U462" s="169"/>
      <c r="V462" s="169"/>
      <c r="W462" s="169"/>
      <c r="X462" s="169"/>
      <c r="Y462" s="169"/>
      <c r="Z462" s="169"/>
      <c r="AA462" s="169"/>
      <c r="AB462" s="169"/>
      <c r="AC462" s="169"/>
      <c r="AD462" s="169"/>
      <c r="AE462" s="169"/>
      <c r="AF462" s="169"/>
      <c r="AG462" s="169"/>
      <c r="AH462" s="169"/>
      <c r="AI462" s="169"/>
      <c r="AJ462" s="169"/>
      <c r="AK462" s="169"/>
      <c r="AL462" s="169"/>
      <c r="AM462" s="169"/>
      <c r="AN462" s="169"/>
      <c r="AO462" s="169"/>
      <c r="AP462" s="169"/>
      <c r="AQ462" s="169"/>
      <c r="AR462" s="169"/>
      <c r="AS462" s="169"/>
      <c r="AT462" s="169"/>
      <c r="AU462" s="169"/>
      <c r="AV462" s="169"/>
      <c r="AW462" s="169"/>
      <c r="AX462" s="169"/>
    </row>
    <row r="463" spans="2:50">
      <c r="B463" s="169"/>
      <c r="C463" s="179"/>
      <c r="D463" s="169"/>
      <c r="E463" s="169"/>
      <c r="F463" s="169"/>
      <c r="G463" s="169"/>
      <c r="H463" s="169"/>
      <c r="I463" s="169"/>
      <c r="P463" s="169"/>
      <c r="Q463" s="169"/>
      <c r="R463" s="169"/>
      <c r="S463" s="169"/>
      <c r="T463" s="169"/>
      <c r="U463" s="169"/>
      <c r="V463" s="169"/>
      <c r="W463" s="169"/>
      <c r="X463" s="169"/>
      <c r="Y463" s="169"/>
      <c r="Z463" s="169"/>
      <c r="AA463" s="169"/>
      <c r="AB463" s="169"/>
      <c r="AC463" s="169"/>
      <c r="AD463" s="169"/>
      <c r="AE463" s="169"/>
      <c r="AF463" s="169"/>
      <c r="AG463" s="169"/>
      <c r="AH463" s="169"/>
      <c r="AI463" s="169"/>
      <c r="AJ463" s="169"/>
      <c r="AK463" s="169"/>
      <c r="AL463" s="169"/>
      <c r="AM463" s="169"/>
      <c r="AN463" s="169"/>
      <c r="AO463" s="169"/>
      <c r="AP463" s="169"/>
      <c r="AQ463" s="169"/>
      <c r="AR463" s="169"/>
      <c r="AS463" s="169"/>
      <c r="AT463" s="169"/>
      <c r="AU463" s="169"/>
      <c r="AV463" s="169"/>
      <c r="AW463" s="169"/>
      <c r="AX463" s="169"/>
    </row>
    <row r="464" spans="2:50">
      <c r="B464" s="169"/>
      <c r="C464" s="179"/>
      <c r="D464" s="169"/>
      <c r="E464" s="169"/>
      <c r="F464" s="169"/>
      <c r="G464" s="169"/>
      <c r="H464" s="169"/>
      <c r="I464" s="169"/>
      <c r="P464" s="169"/>
      <c r="Q464" s="169"/>
      <c r="R464" s="169"/>
      <c r="S464" s="169"/>
      <c r="T464" s="169"/>
      <c r="U464" s="169"/>
      <c r="V464" s="169"/>
      <c r="W464" s="169"/>
      <c r="X464" s="169"/>
      <c r="Y464" s="169"/>
      <c r="Z464" s="169"/>
      <c r="AA464" s="169"/>
      <c r="AB464" s="169"/>
      <c r="AC464" s="169"/>
      <c r="AD464" s="169"/>
      <c r="AE464" s="169"/>
      <c r="AF464" s="169"/>
      <c r="AG464" s="169"/>
      <c r="AH464" s="169"/>
      <c r="AI464" s="169"/>
      <c r="AJ464" s="169"/>
      <c r="AK464" s="169"/>
      <c r="AL464" s="169"/>
      <c r="AM464" s="169"/>
      <c r="AN464" s="169"/>
      <c r="AO464" s="169"/>
      <c r="AP464" s="169"/>
      <c r="AQ464" s="169"/>
      <c r="AR464" s="169"/>
      <c r="AS464" s="169"/>
      <c r="AT464" s="169"/>
      <c r="AU464" s="169"/>
      <c r="AV464" s="169"/>
      <c r="AW464" s="169"/>
      <c r="AX464" s="169"/>
    </row>
    <row r="465" spans="2:50">
      <c r="B465" s="180"/>
      <c r="C465" s="163"/>
      <c r="D465" s="162"/>
      <c r="E465" s="163"/>
      <c r="F465" s="162"/>
      <c r="G465" s="232"/>
      <c r="H465" s="266"/>
      <c r="I465" s="336"/>
      <c r="P465" s="169"/>
      <c r="Q465" s="169"/>
      <c r="R465" s="169"/>
      <c r="S465" s="169"/>
      <c r="T465" s="169"/>
      <c r="U465" s="169"/>
      <c r="V465" s="169"/>
      <c r="W465" s="169"/>
      <c r="X465" s="169"/>
      <c r="Y465" s="169"/>
      <c r="Z465" s="169"/>
      <c r="AA465" s="169"/>
      <c r="AB465" s="169"/>
      <c r="AC465" s="169"/>
      <c r="AD465" s="169"/>
      <c r="AE465" s="169"/>
      <c r="AF465" s="169"/>
      <c r="AG465" s="169"/>
      <c r="AH465" s="169"/>
      <c r="AI465" s="169"/>
      <c r="AJ465" s="169"/>
      <c r="AK465" s="169"/>
      <c r="AL465" s="169"/>
      <c r="AM465" s="169"/>
      <c r="AN465" s="169"/>
      <c r="AO465" s="169"/>
      <c r="AP465" s="169"/>
      <c r="AQ465" s="169"/>
      <c r="AR465" s="169"/>
      <c r="AS465" s="169"/>
      <c r="AT465" s="169"/>
      <c r="AU465" s="169"/>
      <c r="AV465" s="169"/>
      <c r="AW465" s="169"/>
      <c r="AX465" s="169"/>
    </row>
    <row r="466" spans="2:50">
      <c r="B466" s="180"/>
      <c r="C466" s="163"/>
      <c r="D466" s="162"/>
      <c r="E466" s="163"/>
      <c r="F466" s="162"/>
      <c r="G466" s="232"/>
      <c r="H466" s="167"/>
      <c r="I466" s="629"/>
      <c r="P466" s="169"/>
      <c r="Q466" s="169"/>
      <c r="R466" s="169"/>
      <c r="S466" s="169"/>
      <c r="T466" s="169"/>
      <c r="U466" s="169"/>
      <c r="V466" s="169"/>
      <c r="W466" s="169"/>
      <c r="X466" s="169"/>
      <c r="Y466" s="169"/>
      <c r="Z466" s="169"/>
      <c r="AA466" s="169"/>
      <c r="AB466" s="169"/>
      <c r="AC466" s="169"/>
      <c r="AD466" s="169"/>
      <c r="AE466" s="169"/>
      <c r="AF466" s="169"/>
      <c r="AG466" s="169"/>
      <c r="AH466" s="169"/>
      <c r="AI466" s="169"/>
      <c r="AJ466" s="169"/>
      <c r="AK466" s="169"/>
      <c r="AL466" s="169"/>
      <c r="AM466" s="169"/>
      <c r="AN466" s="169"/>
      <c r="AO466" s="169"/>
      <c r="AP466" s="169"/>
      <c r="AQ466" s="169"/>
      <c r="AR466" s="169"/>
      <c r="AS466" s="169"/>
      <c r="AT466" s="169"/>
      <c r="AU466" s="169"/>
      <c r="AV466" s="169"/>
      <c r="AW466" s="169"/>
      <c r="AX466" s="169"/>
    </row>
    <row r="467" spans="2:50">
      <c r="B467" s="183"/>
      <c r="C467" s="163"/>
      <c r="D467" s="367"/>
      <c r="E467" s="163"/>
      <c r="F467" s="162"/>
      <c r="G467" s="232"/>
      <c r="H467" s="163"/>
      <c r="I467" s="162"/>
      <c r="J467" s="169"/>
      <c r="K467" s="179"/>
      <c r="L467" s="169"/>
      <c r="P467" s="169"/>
      <c r="Q467" s="169"/>
      <c r="R467" s="169"/>
      <c r="S467" s="169"/>
      <c r="T467" s="169"/>
      <c r="U467" s="169"/>
      <c r="V467" s="169"/>
      <c r="W467" s="169"/>
      <c r="X467" s="169"/>
      <c r="Y467" s="169"/>
      <c r="Z467" s="169"/>
      <c r="AA467" s="169"/>
      <c r="AB467" s="169"/>
      <c r="AC467" s="169"/>
      <c r="AD467" s="169"/>
      <c r="AE467" s="169"/>
      <c r="AF467" s="169"/>
      <c r="AG467" s="169"/>
      <c r="AH467" s="169"/>
      <c r="AI467" s="169"/>
      <c r="AJ467" s="169"/>
      <c r="AK467" s="169"/>
      <c r="AL467" s="169"/>
      <c r="AM467" s="169"/>
      <c r="AN467" s="169"/>
      <c r="AO467" s="169"/>
      <c r="AP467" s="169"/>
      <c r="AQ467" s="169"/>
      <c r="AR467" s="169"/>
      <c r="AS467" s="169"/>
      <c r="AT467" s="169"/>
      <c r="AU467" s="169"/>
      <c r="AV467" s="169"/>
      <c r="AW467" s="169"/>
      <c r="AX467" s="169"/>
    </row>
    <row r="468" spans="2:50" ht="15.6">
      <c r="B468" s="180"/>
      <c r="C468" s="163"/>
      <c r="D468" s="162"/>
      <c r="E468" s="163"/>
      <c r="F468" s="162"/>
      <c r="G468" s="232"/>
      <c r="H468" s="167"/>
      <c r="I468" s="168"/>
      <c r="J468" s="188"/>
      <c r="K468" s="163"/>
      <c r="L468" s="162"/>
      <c r="P468" s="169"/>
      <c r="Q468" s="169"/>
      <c r="R468" s="169"/>
      <c r="S468" s="169"/>
      <c r="T468" s="169"/>
      <c r="U468" s="169"/>
      <c r="V468" s="169"/>
      <c r="W468" s="169"/>
      <c r="X468" s="169"/>
      <c r="Y468" s="169"/>
      <c r="Z468" s="169"/>
      <c r="AA468" s="169"/>
      <c r="AB468" s="169"/>
      <c r="AC468" s="169"/>
      <c r="AD468" s="169"/>
      <c r="AE468" s="169"/>
      <c r="AF468" s="169"/>
      <c r="AG468" s="169"/>
      <c r="AH468" s="169"/>
      <c r="AI468" s="169"/>
      <c r="AJ468" s="169"/>
      <c r="AK468" s="169"/>
      <c r="AL468" s="169"/>
      <c r="AM468" s="169"/>
      <c r="AN468" s="169"/>
      <c r="AO468" s="169"/>
      <c r="AP468" s="169"/>
      <c r="AQ468" s="169"/>
      <c r="AR468" s="169"/>
      <c r="AS468" s="169"/>
      <c r="AT468" s="169"/>
      <c r="AU468" s="169"/>
      <c r="AV468" s="169"/>
      <c r="AW468" s="169"/>
      <c r="AX468" s="169"/>
    </row>
    <row r="469" spans="2:50">
      <c r="B469" s="183"/>
      <c r="C469" s="163"/>
      <c r="D469" s="162"/>
      <c r="E469" s="163"/>
      <c r="F469" s="162"/>
      <c r="G469" s="232"/>
      <c r="H469" s="170"/>
      <c r="I469" s="171"/>
      <c r="J469" s="169"/>
      <c r="K469" s="298"/>
      <c r="L469" s="169"/>
      <c r="P469" s="169"/>
      <c r="Q469" s="169"/>
      <c r="R469" s="169"/>
      <c r="S469" s="169"/>
      <c r="T469" s="169"/>
      <c r="U469" s="169"/>
      <c r="V469" s="169"/>
      <c r="W469" s="169"/>
      <c r="X469" s="169"/>
      <c r="Y469" s="169"/>
      <c r="Z469" s="169"/>
      <c r="AA469" s="169"/>
      <c r="AB469" s="169"/>
      <c r="AC469" s="169"/>
      <c r="AD469" s="169"/>
      <c r="AE469" s="169"/>
      <c r="AF469" s="169"/>
      <c r="AG469" s="169"/>
      <c r="AH469" s="169"/>
      <c r="AI469" s="169"/>
      <c r="AJ469" s="169"/>
      <c r="AK469" s="169"/>
      <c r="AL469" s="169"/>
      <c r="AM469" s="169"/>
      <c r="AN469" s="169"/>
      <c r="AO469" s="169"/>
      <c r="AP469" s="169"/>
      <c r="AQ469" s="169"/>
      <c r="AR469" s="169"/>
      <c r="AS469" s="169"/>
      <c r="AT469" s="169"/>
      <c r="AU469" s="169"/>
      <c r="AV469" s="169"/>
      <c r="AW469" s="169"/>
      <c r="AX469" s="169"/>
    </row>
    <row r="470" spans="2:50">
      <c r="B470" s="183"/>
      <c r="C470" s="163"/>
      <c r="D470" s="162"/>
      <c r="E470" s="170"/>
      <c r="F470" s="171"/>
      <c r="G470" s="230"/>
      <c r="H470" s="201"/>
      <c r="I470" s="169"/>
      <c r="J470" s="194"/>
      <c r="K470" s="163"/>
      <c r="L470" s="177"/>
      <c r="P470" s="169"/>
      <c r="Q470" s="169"/>
      <c r="R470" s="169"/>
      <c r="S470" s="169"/>
      <c r="T470" s="169"/>
      <c r="U470" s="169"/>
      <c r="V470" s="169"/>
      <c r="W470" s="169"/>
      <c r="X470" s="169"/>
      <c r="Y470" s="169"/>
      <c r="Z470" s="169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169"/>
      <c r="AN470" s="169"/>
      <c r="AO470" s="169"/>
      <c r="AP470" s="169"/>
      <c r="AQ470" s="169"/>
      <c r="AR470" s="169"/>
      <c r="AS470" s="169"/>
      <c r="AT470" s="169"/>
      <c r="AU470" s="169"/>
      <c r="AV470" s="169"/>
      <c r="AW470" s="169"/>
      <c r="AX470" s="169"/>
    </row>
    <row r="471" spans="2:50">
      <c r="B471" s="169"/>
      <c r="C471" s="179"/>
      <c r="D471" s="169"/>
      <c r="E471" s="170"/>
      <c r="F471" s="171"/>
      <c r="G471" s="230"/>
      <c r="H471" s="266"/>
      <c r="I471" s="336"/>
      <c r="P471" s="169"/>
      <c r="Q471" s="169"/>
      <c r="R471" s="169"/>
      <c r="S471" s="169"/>
      <c r="T471" s="169"/>
      <c r="U471" s="169"/>
      <c r="V471" s="169"/>
      <c r="W471" s="169"/>
      <c r="X471" s="169"/>
      <c r="Y471" s="169"/>
      <c r="Z471" s="169"/>
      <c r="AA471" s="169"/>
      <c r="AB471" s="169"/>
      <c r="AC471" s="169"/>
      <c r="AD471" s="169"/>
      <c r="AE471" s="169"/>
      <c r="AF471" s="169"/>
      <c r="AG471" s="169"/>
      <c r="AH471" s="169"/>
      <c r="AI471" s="169"/>
      <c r="AJ471" s="169"/>
      <c r="AK471" s="169"/>
      <c r="AL471" s="169"/>
      <c r="AM471" s="169"/>
      <c r="AN471" s="169"/>
      <c r="AO471" s="169"/>
      <c r="AP471" s="169"/>
      <c r="AQ471" s="169"/>
      <c r="AR471" s="169"/>
      <c r="AS471" s="169"/>
      <c r="AT471" s="169"/>
      <c r="AU471" s="169"/>
      <c r="AV471" s="169"/>
      <c r="AW471" s="169"/>
      <c r="AX471" s="169"/>
    </row>
    <row r="472" spans="2:50">
      <c r="B472" s="169"/>
      <c r="C472" s="179"/>
      <c r="D472" s="169"/>
      <c r="E472" s="167"/>
      <c r="F472" s="168"/>
      <c r="G472" s="206"/>
      <c r="H472" s="163"/>
      <c r="I472" s="168"/>
      <c r="P472" s="169"/>
      <c r="Q472" s="169"/>
      <c r="R472" s="169"/>
      <c r="S472" s="169"/>
      <c r="T472" s="169"/>
      <c r="U472" s="169"/>
      <c r="V472" s="169"/>
      <c r="W472" s="169"/>
      <c r="X472" s="169"/>
      <c r="Y472" s="169"/>
      <c r="Z472" s="169"/>
      <c r="AA472" s="169"/>
      <c r="AB472" s="169"/>
      <c r="AC472" s="169"/>
      <c r="AD472" s="169"/>
      <c r="AE472" s="169"/>
      <c r="AF472" s="169"/>
      <c r="AG472" s="169"/>
      <c r="AH472" s="169"/>
      <c r="AI472" s="169"/>
      <c r="AJ472" s="169"/>
      <c r="AK472" s="169"/>
      <c r="AL472" s="169"/>
      <c r="AM472" s="169"/>
      <c r="AN472" s="169"/>
      <c r="AO472" s="169"/>
      <c r="AP472" s="169"/>
      <c r="AQ472" s="169"/>
      <c r="AR472" s="169"/>
      <c r="AS472" s="169"/>
      <c r="AT472" s="169"/>
      <c r="AU472" s="169"/>
      <c r="AV472" s="169"/>
      <c r="AW472" s="169"/>
      <c r="AX472" s="169"/>
    </row>
    <row r="473" spans="2:50">
      <c r="B473" s="169"/>
      <c r="C473" s="298"/>
      <c r="D473" s="169"/>
      <c r="E473" s="169"/>
      <c r="F473" s="169"/>
      <c r="G473" s="368"/>
      <c r="H473" s="169"/>
      <c r="I473" s="169"/>
      <c r="P473" s="169"/>
      <c r="Q473" s="169"/>
      <c r="R473" s="169"/>
      <c r="S473" s="169"/>
      <c r="T473" s="169"/>
      <c r="U473" s="169"/>
      <c r="V473" s="169"/>
      <c r="W473" s="169"/>
      <c r="X473" s="169"/>
      <c r="Y473" s="169"/>
      <c r="Z473" s="169"/>
      <c r="AA473" s="169"/>
      <c r="AB473" s="169"/>
      <c r="AC473" s="169"/>
      <c r="AD473" s="169"/>
      <c r="AE473" s="169"/>
      <c r="AF473" s="169"/>
      <c r="AG473" s="169"/>
      <c r="AH473" s="169"/>
      <c r="AI473" s="169"/>
      <c r="AJ473" s="169"/>
      <c r="AK473" s="169"/>
      <c r="AL473" s="169"/>
      <c r="AM473" s="169"/>
      <c r="AN473" s="169"/>
      <c r="AO473" s="169"/>
      <c r="AP473" s="169"/>
      <c r="AQ473" s="169"/>
      <c r="AR473" s="169"/>
      <c r="AS473" s="169"/>
      <c r="AT473" s="169"/>
      <c r="AU473" s="169"/>
      <c r="AV473" s="169"/>
      <c r="AW473" s="169"/>
      <c r="AX473" s="169"/>
    </row>
    <row r="474" spans="2:50">
      <c r="B474" s="297"/>
      <c r="C474" s="168"/>
      <c r="D474" s="168"/>
      <c r="E474" s="163"/>
      <c r="F474" s="162"/>
      <c r="G474" s="232"/>
      <c r="H474" s="169"/>
      <c r="I474" s="169"/>
      <c r="P474" s="169"/>
      <c r="Q474" s="169"/>
      <c r="R474" s="169"/>
      <c r="S474" s="169"/>
      <c r="T474" s="169"/>
      <c r="U474" s="169"/>
      <c r="V474" s="169"/>
      <c r="W474" s="169"/>
      <c r="X474" s="169"/>
      <c r="Y474" s="169"/>
      <c r="Z474" s="169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169"/>
      <c r="AN474" s="169"/>
      <c r="AO474" s="169"/>
      <c r="AP474" s="169"/>
      <c r="AQ474" s="169"/>
      <c r="AR474" s="169"/>
      <c r="AS474" s="169"/>
      <c r="AT474" s="169"/>
      <c r="AU474" s="169"/>
      <c r="AV474" s="169"/>
      <c r="AW474" s="169"/>
      <c r="AX474" s="169"/>
    </row>
    <row r="475" spans="2:50">
      <c r="B475" s="169"/>
      <c r="C475" s="168"/>
      <c r="D475" s="169"/>
      <c r="E475" s="167"/>
      <c r="F475" s="192"/>
      <c r="G475" s="206"/>
      <c r="H475" s="169"/>
      <c r="I475" s="169"/>
      <c r="P475" s="169"/>
      <c r="Q475" s="169"/>
      <c r="R475" s="169"/>
      <c r="S475" s="169"/>
      <c r="T475" s="169"/>
      <c r="U475" s="169"/>
      <c r="V475" s="169"/>
      <c r="W475" s="169"/>
      <c r="X475" s="169"/>
      <c r="Y475" s="169"/>
      <c r="Z475" s="169"/>
      <c r="AA475" s="169"/>
      <c r="AB475" s="169"/>
      <c r="AC475" s="169"/>
      <c r="AD475" s="169"/>
      <c r="AE475" s="169"/>
      <c r="AF475" s="169"/>
      <c r="AG475" s="169"/>
      <c r="AH475" s="169"/>
      <c r="AI475" s="169"/>
      <c r="AJ475" s="169"/>
      <c r="AK475" s="169"/>
      <c r="AL475" s="169"/>
      <c r="AM475" s="169"/>
      <c r="AN475" s="169"/>
      <c r="AO475" s="169"/>
      <c r="AP475" s="169"/>
      <c r="AQ475" s="169"/>
      <c r="AR475" s="169"/>
      <c r="AS475" s="169"/>
      <c r="AT475" s="169"/>
      <c r="AU475" s="169"/>
      <c r="AV475" s="169"/>
      <c r="AW475" s="169"/>
      <c r="AX475" s="169"/>
    </row>
    <row r="476" spans="2:50">
      <c r="B476" s="180"/>
      <c r="C476" s="163"/>
      <c r="D476" s="168"/>
      <c r="E476" s="163"/>
      <c r="F476" s="162"/>
      <c r="G476" s="232"/>
      <c r="H476" s="169"/>
      <c r="I476" s="169"/>
      <c r="P476" s="169"/>
      <c r="Q476" s="169"/>
      <c r="R476" s="169"/>
      <c r="S476" s="169"/>
      <c r="T476" s="169"/>
      <c r="U476" s="169"/>
      <c r="V476" s="169"/>
      <c r="W476" s="169"/>
      <c r="X476" s="169"/>
      <c r="Y476" s="169"/>
      <c r="Z476" s="169"/>
      <c r="AA476" s="169"/>
      <c r="AB476" s="169"/>
      <c r="AC476" s="169"/>
      <c r="AD476" s="169"/>
      <c r="AE476" s="169"/>
      <c r="AF476" s="169"/>
      <c r="AG476" s="169"/>
      <c r="AH476" s="169"/>
      <c r="AI476" s="169"/>
      <c r="AJ476" s="169"/>
      <c r="AK476" s="169"/>
      <c r="AL476" s="169"/>
      <c r="AM476" s="169"/>
      <c r="AN476" s="169"/>
      <c r="AO476" s="169"/>
      <c r="AP476" s="169"/>
      <c r="AQ476" s="169"/>
      <c r="AR476" s="169"/>
      <c r="AS476" s="169"/>
      <c r="AT476" s="169"/>
      <c r="AU476" s="169"/>
      <c r="AV476" s="169"/>
      <c r="AW476" s="169"/>
      <c r="AX476" s="169"/>
    </row>
    <row r="477" spans="2:50">
      <c r="B477" s="244"/>
      <c r="C477" s="163"/>
      <c r="D477" s="162"/>
      <c r="E477" s="167"/>
      <c r="F477" s="168"/>
      <c r="G477" s="206"/>
      <c r="H477" s="169"/>
      <c r="I477" s="169"/>
      <c r="P477" s="169"/>
      <c r="Q477" s="169"/>
      <c r="R477" s="169"/>
      <c r="S477" s="169"/>
      <c r="T477" s="169"/>
      <c r="U477" s="169"/>
      <c r="V477" s="169"/>
      <c r="W477" s="169"/>
      <c r="X477" s="169"/>
      <c r="Y477" s="169"/>
      <c r="Z477" s="169"/>
      <c r="AA477" s="169"/>
      <c r="AB477" s="169"/>
      <c r="AC477" s="169"/>
      <c r="AD477" s="169"/>
      <c r="AE477" s="169"/>
      <c r="AF477" s="169"/>
      <c r="AG477" s="169"/>
      <c r="AH477" s="169"/>
      <c r="AI477" s="169"/>
      <c r="AJ477" s="169"/>
      <c r="AK477" s="169"/>
      <c r="AL477" s="169"/>
      <c r="AM477" s="169"/>
      <c r="AN477" s="169"/>
      <c r="AO477" s="169"/>
      <c r="AP477" s="169"/>
      <c r="AQ477" s="169"/>
      <c r="AR477" s="169"/>
      <c r="AS477" s="169"/>
      <c r="AT477" s="169"/>
      <c r="AU477" s="169"/>
      <c r="AV477" s="169"/>
      <c r="AW477" s="169"/>
      <c r="AX477" s="169"/>
    </row>
    <row r="478" spans="2:50">
      <c r="B478" s="169"/>
      <c r="C478" s="179"/>
      <c r="D478" s="169"/>
      <c r="E478" s="167"/>
      <c r="F478" s="168"/>
      <c r="G478" s="206"/>
      <c r="H478" s="169"/>
      <c r="I478" s="169"/>
      <c r="P478" s="169"/>
      <c r="Q478" s="169"/>
      <c r="R478" s="169"/>
      <c r="S478" s="169"/>
      <c r="T478" s="169"/>
      <c r="U478" s="169"/>
      <c r="V478" s="169"/>
      <c r="W478" s="169"/>
      <c r="X478" s="169"/>
      <c r="Y478" s="169"/>
      <c r="Z478" s="169"/>
      <c r="AA478" s="169"/>
      <c r="AB478" s="169"/>
      <c r="AC478" s="169"/>
      <c r="AD478" s="169"/>
      <c r="AE478" s="169"/>
      <c r="AF478" s="169"/>
      <c r="AG478" s="169"/>
      <c r="AH478" s="169"/>
      <c r="AI478" s="169"/>
      <c r="AJ478" s="169"/>
      <c r="AK478" s="169"/>
      <c r="AL478" s="169"/>
      <c r="AM478" s="169"/>
      <c r="AN478" s="169"/>
      <c r="AO478" s="169"/>
      <c r="AP478" s="169"/>
      <c r="AQ478" s="169"/>
      <c r="AR478" s="169"/>
      <c r="AS478" s="169"/>
      <c r="AT478" s="169"/>
      <c r="AU478" s="169"/>
      <c r="AV478" s="169"/>
      <c r="AW478" s="169"/>
      <c r="AX478" s="169"/>
    </row>
    <row r="479" spans="2:50">
      <c r="B479" s="169"/>
      <c r="C479" s="179"/>
      <c r="D479" s="169"/>
      <c r="E479" s="169"/>
      <c r="F479" s="169"/>
      <c r="G479" s="169"/>
      <c r="H479" s="169"/>
      <c r="I479" s="169"/>
      <c r="P479" s="169"/>
      <c r="Q479" s="169"/>
      <c r="R479" s="169"/>
      <c r="S479" s="169"/>
      <c r="T479" s="169"/>
      <c r="U479" s="169"/>
      <c r="V479" s="169"/>
      <c r="W479" s="169"/>
      <c r="X479" s="169"/>
      <c r="Y479" s="169"/>
      <c r="Z479" s="169"/>
      <c r="AA479" s="169"/>
      <c r="AB479" s="169"/>
      <c r="AC479" s="169"/>
      <c r="AD479" s="169"/>
      <c r="AE479" s="169"/>
      <c r="AF479" s="169"/>
      <c r="AG479" s="169"/>
      <c r="AH479" s="169"/>
      <c r="AI479" s="169"/>
      <c r="AJ479" s="169"/>
      <c r="AK479" s="169"/>
      <c r="AL479" s="169"/>
      <c r="AM479" s="169"/>
      <c r="AN479" s="169"/>
      <c r="AO479" s="169"/>
      <c r="AP479" s="169"/>
      <c r="AQ479" s="169"/>
      <c r="AR479" s="169"/>
      <c r="AS479" s="169"/>
      <c r="AT479" s="169"/>
      <c r="AU479" s="169"/>
      <c r="AV479" s="169"/>
      <c r="AW479" s="169"/>
      <c r="AX479" s="169"/>
    </row>
    <row r="480" spans="2:50">
      <c r="B480" s="181"/>
      <c r="C480" s="163"/>
      <c r="D480" s="162"/>
      <c r="E480" s="163"/>
      <c r="F480" s="177"/>
      <c r="G480" s="229"/>
      <c r="H480" s="163"/>
      <c r="I480" s="350"/>
      <c r="P480" s="169"/>
      <c r="Q480" s="169"/>
      <c r="R480" s="169"/>
      <c r="S480" s="169"/>
      <c r="T480" s="169"/>
      <c r="U480" s="169"/>
      <c r="V480" s="169"/>
      <c r="W480" s="169"/>
      <c r="X480" s="169"/>
      <c r="Y480" s="169"/>
      <c r="Z480" s="169"/>
      <c r="AA480" s="169"/>
      <c r="AB480" s="169"/>
      <c r="AC480" s="169"/>
      <c r="AD480" s="169"/>
      <c r="AE480" s="169"/>
      <c r="AF480" s="169"/>
      <c r="AG480" s="169"/>
      <c r="AH480" s="169"/>
      <c r="AI480" s="169"/>
      <c r="AJ480" s="169"/>
      <c r="AK480" s="169"/>
      <c r="AL480" s="169"/>
      <c r="AM480" s="169"/>
      <c r="AN480" s="169"/>
      <c r="AO480" s="169"/>
      <c r="AP480" s="169"/>
      <c r="AQ480" s="169"/>
      <c r="AR480" s="169"/>
      <c r="AS480" s="169"/>
      <c r="AT480" s="169"/>
      <c r="AU480" s="169"/>
      <c r="AV480" s="169"/>
      <c r="AW480" s="169"/>
      <c r="AX480" s="169"/>
    </row>
    <row r="481" spans="2:50">
      <c r="B481" s="169"/>
      <c r="C481" s="169"/>
      <c r="D481" s="169"/>
      <c r="E481" s="169"/>
      <c r="F481" s="606"/>
      <c r="G481" s="606"/>
      <c r="H481" s="163"/>
      <c r="I481" s="169"/>
      <c r="P481" s="169"/>
      <c r="Q481" s="169"/>
      <c r="R481" s="169"/>
      <c r="S481" s="169"/>
      <c r="T481" s="169"/>
      <c r="U481" s="169"/>
      <c r="V481" s="169"/>
      <c r="W481" s="169"/>
      <c r="X481" s="169"/>
      <c r="Y481" s="169"/>
      <c r="Z481" s="169"/>
      <c r="AA481" s="169"/>
      <c r="AB481" s="169"/>
      <c r="AC481" s="169"/>
      <c r="AD481" s="169"/>
      <c r="AE481" s="169"/>
      <c r="AF481" s="169"/>
      <c r="AG481" s="169"/>
      <c r="AH481" s="169"/>
      <c r="AI481" s="169"/>
      <c r="AJ481" s="169"/>
      <c r="AK481" s="169"/>
      <c r="AL481" s="169"/>
      <c r="AM481" s="169"/>
      <c r="AN481" s="169"/>
      <c r="AO481" s="169"/>
      <c r="AP481" s="169"/>
      <c r="AQ481" s="169"/>
      <c r="AR481" s="169"/>
      <c r="AS481" s="169"/>
      <c r="AT481" s="169"/>
      <c r="AU481" s="169"/>
      <c r="AV481" s="169"/>
      <c r="AW481" s="169"/>
      <c r="AX481" s="169"/>
    </row>
    <row r="482" spans="2:50">
      <c r="B482" s="258"/>
      <c r="C482" s="258"/>
      <c r="D482" s="620"/>
      <c r="E482" s="169"/>
      <c r="F482" s="604"/>
      <c r="G482" s="169"/>
      <c r="H482" s="169"/>
      <c r="I482" s="613"/>
      <c r="P482" s="169"/>
      <c r="Q482" s="169"/>
      <c r="R482" s="169"/>
      <c r="S482" s="169"/>
      <c r="T482" s="169"/>
      <c r="U482" s="169"/>
      <c r="V482" s="169"/>
      <c r="W482" s="169"/>
      <c r="X482" s="169"/>
      <c r="Y482" s="169"/>
      <c r="Z482" s="169"/>
      <c r="AA482" s="169"/>
      <c r="AB482" s="169"/>
      <c r="AC482" s="169"/>
      <c r="AD482" s="169"/>
      <c r="AE482" s="169"/>
      <c r="AF482" s="169"/>
      <c r="AG482" s="169"/>
      <c r="AH482" s="169"/>
      <c r="AI482" s="169"/>
      <c r="AJ482" s="169"/>
      <c r="AK482" s="169"/>
      <c r="AL482" s="169"/>
      <c r="AM482" s="169"/>
      <c r="AN482" s="169"/>
      <c r="AO482" s="169"/>
      <c r="AP482" s="169"/>
      <c r="AQ482" s="169"/>
      <c r="AR482" s="169"/>
      <c r="AS482" s="169"/>
      <c r="AT482" s="169"/>
      <c r="AU482" s="169"/>
      <c r="AV482" s="169"/>
      <c r="AW482" s="169"/>
      <c r="AX482" s="169"/>
    </row>
    <row r="483" spans="2:50">
      <c r="B483" s="180"/>
      <c r="C483" s="163"/>
      <c r="D483" s="162"/>
      <c r="E483" s="605"/>
      <c r="F483" s="169"/>
      <c r="G483" s="169"/>
      <c r="H483" s="169"/>
      <c r="I483" s="169"/>
      <c r="P483" s="169"/>
      <c r="Q483" s="169"/>
      <c r="R483" s="169"/>
      <c r="S483" s="169"/>
      <c r="T483" s="169"/>
      <c r="U483" s="169"/>
      <c r="V483" s="169"/>
      <c r="W483" s="169"/>
      <c r="X483" s="169"/>
      <c r="Y483" s="169"/>
      <c r="Z483" s="169"/>
      <c r="AA483" s="169"/>
      <c r="AB483" s="169"/>
      <c r="AC483" s="169"/>
      <c r="AD483" s="169"/>
      <c r="AE483" s="169"/>
      <c r="AF483" s="169"/>
      <c r="AG483" s="169"/>
      <c r="AH483" s="169"/>
      <c r="AI483" s="169"/>
      <c r="AJ483" s="169"/>
      <c r="AK483" s="169"/>
      <c r="AL483" s="169"/>
      <c r="AM483" s="169"/>
      <c r="AN483" s="169"/>
      <c r="AO483" s="169"/>
      <c r="AP483" s="169"/>
      <c r="AQ483" s="169"/>
      <c r="AR483" s="169"/>
      <c r="AS483" s="169"/>
      <c r="AT483" s="169"/>
      <c r="AU483" s="169"/>
      <c r="AV483" s="169"/>
      <c r="AW483" s="169"/>
      <c r="AX483" s="169"/>
    </row>
    <row r="484" spans="2:50">
      <c r="B484" s="180"/>
      <c r="C484" s="198"/>
      <c r="D484" s="162"/>
      <c r="E484" s="169"/>
      <c r="F484" s="169"/>
      <c r="G484" s="169"/>
      <c r="H484" s="520"/>
      <c r="I484" s="169"/>
      <c r="P484" s="169"/>
      <c r="Q484" s="169"/>
      <c r="R484" s="169"/>
      <c r="S484" s="169"/>
      <c r="T484" s="169"/>
      <c r="U484" s="169"/>
      <c r="V484" s="169"/>
      <c r="W484" s="169"/>
      <c r="X484" s="169"/>
      <c r="Y484" s="169"/>
      <c r="Z484" s="169"/>
      <c r="AA484" s="169"/>
      <c r="AB484" s="169"/>
      <c r="AC484" s="169"/>
      <c r="AD484" s="169"/>
      <c r="AE484" s="169"/>
      <c r="AF484" s="169"/>
      <c r="AG484" s="169"/>
      <c r="AH484" s="169"/>
      <c r="AI484" s="169"/>
      <c r="AJ484" s="169"/>
      <c r="AK484" s="169"/>
      <c r="AL484" s="169"/>
      <c r="AM484" s="169"/>
      <c r="AN484" s="169"/>
      <c r="AO484" s="169"/>
      <c r="AP484" s="169"/>
      <c r="AQ484" s="169"/>
      <c r="AR484" s="169"/>
      <c r="AS484" s="169"/>
      <c r="AT484" s="169"/>
      <c r="AU484" s="169"/>
      <c r="AV484" s="169"/>
      <c r="AW484" s="169"/>
      <c r="AX484" s="169"/>
    </row>
    <row r="485" spans="2:50" ht="15.6">
      <c r="B485" s="187"/>
      <c r="C485" s="169"/>
      <c r="D485" s="179"/>
      <c r="E485" s="169"/>
      <c r="F485" s="169"/>
      <c r="G485" s="169"/>
      <c r="H485" s="266"/>
      <c r="I485" s="336"/>
      <c r="P485" s="169"/>
      <c r="Q485" s="169"/>
      <c r="R485" s="169"/>
      <c r="S485" s="169"/>
      <c r="T485" s="169"/>
      <c r="U485" s="169"/>
      <c r="V485" s="169"/>
      <c r="W485" s="169"/>
      <c r="X485" s="169"/>
      <c r="Y485" s="169"/>
      <c r="Z485" s="169"/>
      <c r="AA485" s="169"/>
      <c r="AB485" s="169"/>
      <c r="AC485" s="169"/>
      <c r="AD485" s="169"/>
      <c r="AE485" s="169"/>
      <c r="AF485" s="169"/>
      <c r="AG485" s="169"/>
      <c r="AH485" s="169"/>
      <c r="AI485" s="169"/>
      <c r="AJ485" s="169"/>
      <c r="AK485" s="169"/>
      <c r="AL485" s="169"/>
      <c r="AM485" s="169"/>
      <c r="AN485" s="169"/>
      <c r="AO485" s="169"/>
      <c r="AP485" s="169"/>
      <c r="AQ485" s="169"/>
      <c r="AR485" s="169"/>
      <c r="AS485" s="169"/>
      <c r="AT485" s="169"/>
      <c r="AU485" s="169"/>
      <c r="AV485" s="169"/>
      <c r="AW485" s="169"/>
      <c r="AX485" s="169"/>
    </row>
    <row r="486" spans="2:50">
      <c r="B486" s="169"/>
      <c r="C486" s="298"/>
      <c r="D486" s="169"/>
      <c r="E486" s="169"/>
      <c r="F486" s="169"/>
      <c r="G486" s="169"/>
      <c r="H486" s="163"/>
      <c r="I486" s="350"/>
      <c r="P486" s="169"/>
      <c r="Q486" s="169"/>
      <c r="R486" s="169"/>
      <c r="S486" s="169"/>
      <c r="T486" s="169"/>
      <c r="U486" s="169"/>
      <c r="V486" s="169"/>
      <c r="W486" s="169"/>
      <c r="X486" s="169"/>
      <c r="Y486" s="169"/>
      <c r="Z486" s="169"/>
      <c r="AA486" s="169"/>
      <c r="AB486" s="169"/>
      <c r="AC486" s="169"/>
      <c r="AD486" s="169"/>
      <c r="AE486" s="169"/>
      <c r="AF486" s="169"/>
      <c r="AG486" s="169"/>
      <c r="AH486" s="169"/>
      <c r="AI486" s="169"/>
      <c r="AJ486" s="169"/>
      <c r="AK486" s="169"/>
      <c r="AL486" s="169"/>
      <c r="AM486" s="169"/>
      <c r="AN486" s="169"/>
      <c r="AO486" s="169"/>
      <c r="AP486" s="169"/>
      <c r="AQ486" s="169"/>
      <c r="AR486" s="169"/>
      <c r="AS486" s="169"/>
      <c r="AT486" s="169"/>
      <c r="AU486" s="169"/>
      <c r="AV486" s="169"/>
      <c r="AW486" s="169"/>
      <c r="AX486" s="169"/>
    </row>
    <row r="487" spans="2:50">
      <c r="B487" s="194"/>
      <c r="C487" s="177"/>
      <c r="D487" s="168"/>
      <c r="E487" s="169"/>
      <c r="F487" s="169"/>
      <c r="G487" s="169"/>
      <c r="H487" s="521"/>
      <c r="I487" s="177"/>
      <c r="P487" s="169"/>
      <c r="Q487" s="169"/>
      <c r="R487" s="169"/>
      <c r="S487" s="169"/>
      <c r="T487" s="169"/>
      <c r="U487" s="169"/>
      <c r="V487" s="169"/>
      <c r="W487" s="169"/>
      <c r="X487" s="169"/>
      <c r="Y487" s="169"/>
      <c r="Z487" s="169"/>
      <c r="AA487" s="169"/>
      <c r="AB487" s="169"/>
      <c r="AC487" s="169"/>
      <c r="AD487" s="169"/>
      <c r="AE487" s="169"/>
      <c r="AF487" s="169"/>
      <c r="AG487" s="169"/>
      <c r="AH487" s="169"/>
      <c r="AI487" s="169"/>
      <c r="AJ487" s="169"/>
      <c r="AK487" s="169"/>
      <c r="AL487" s="169"/>
      <c r="AM487" s="169"/>
      <c r="AN487" s="169"/>
      <c r="AO487" s="169"/>
      <c r="AP487" s="169"/>
      <c r="AQ487" s="169"/>
      <c r="AR487" s="169"/>
      <c r="AS487" s="169"/>
      <c r="AT487" s="169"/>
      <c r="AU487" s="169"/>
      <c r="AV487" s="169"/>
      <c r="AW487" s="169"/>
      <c r="AX487" s="169"/>
    </row>
    <row r="488" spans="2:50">
      <c r="B488" s="169"/>
      <c r="C488" s="179"/>
      <c r="D488" s="169"/>
      <c r="E488" s="169"/>
      <c r="F488" s="169"/>
      <c r="G488" s="169"/>
      <c r="H488" s="163"/>
      <c r="I488" s="162"/>
      <c r="P488" s="169"/>
      <c r="Q488" s="169"/>
      <c r="R488" s="169"/>
      <c r="S488" s="169"/>
      <c r="T488" s="169"/>
      <c r="U488" s="169"/>
      <c r="V488" s="169"/>
      <c r="W488" s="169"/>
      <c r="X488" s="169"/>
      <c r="Y488" s="169"/>
      <c r="Z488" s="169"/>
      <c r="AA488" s="169"/>
      <c r="AB488" s="169"/>
      <c r="AC488" s="169"/>
      <c r="AD488" s="169"/>
      <c r="AE488" s="169"/>
      <c r="AF488" s="169"/>
      <c r="AG488" s="169"/>
      <c r="AH488" s="169"/>
      <c r="AI488" s="169"/>
      <c r="AJ488" s="169"/>
      <c r="AK488" s="169"/>
      <c r="AL488" s="169"/>
      <c r="AM488" s="169"/>
      <c r="AN488" s="169"/>
      <c r="AO488" s="169"/>
      <c r="AP488" s="169"/>
      <c r="AQ488" s="169"/>
      <c r="AR488" s="169"/>
      <c r="AS488" s="169"/>
      <c r="AT488" s="169"/>
      <c r="AU488" s="169"/>
      <c r="AV488" s="169"/>
      <c r="AW488" s="169"/>
      <c r="AX488" s="169"/>
    </row>
    <row r="489" spans="2:50">
      <c r="B489" s="180"/>
      <c r="C489" s="163"/>
      <c r="D489" s="162"/>
      <c r="E489" s="169"/>
      <c r="F489" s="169"/>
      <c r="G489" s="169"/>
      <c r="H489" s="170"/>
      <c r="I489" s="173"/>
      <c r="P489" s="169"/>
      <c r="Q489" s="169"/>
      <c r="R489" s="169"/>
      <c r="S489" s="169"/>
      <c r="T489" s="169"/>
      <c r="U489" s="169"/>
      <c r="V489" s="169"/>
      <c r="W489" s="169"/>
      <c r="X489" s="169"/>
      <c r="Y489" s="169"/>
      <c r="Z489" s="169"/>
      <c r="AA489" s="169"/>
      <c r="AB489" s="169"/>
      <c r="AC489" s="169"/>
      <c r="AD489" s="169"/>
      <c r="AE489" s="169"/>
      <c r="AF489" s="169"/>
      <c r="AG489" s="169"/>
      <c r="AH489" s="169"/>
      <c r="AI489" s="169"/>
      <c r="AJ489" s="169"/>
      <c r="AK489" s="169"/>
      <c r="AL489" s="169"/>
      <c r="AM489" s="169"/>
      <c r="AN489" s="169"/>
      <c r="AO489" s="169"/>
      <c r="AP489" s="169"/>
      <c r="AQ489" s="169"/>
      <c r="AR489" s="169"/>
      <c r="AS489" s="169"/>
      <c r="AT489" s="169"/>
      <c r="AU489" s="169"/>
      <c r="AV489" s="169"/>
      <c r="AW489" s="169"/>
      <c r="AX489" s="169"/>
    </row>
    <row r="490" spans="2:50">
      <c r="B490" s="169"/>
      <c r="C490" s="179"/>
      <c r="D490" s="169"/>
      <c r="E490" s="169"/>
      <c r="F490" s="169"/>
      <c r="G490" s="169"/>
      <c r="H490" s="163"/>
      <c r="I490" s="162"/>
      <c r="P490" s="169"/>
      <c r="Q490" s="169"/>
      <c r="R490" s="169"/>
      <c r="S490" s="169"/>
      <c r="T490" s="169"/>
      <c r="U490" s="169"/>
      <c r="V490" s="169"/>
      <c r="W490" s="169"/>
      <c r="X490" s="169"/>
      <c r="Y490" s="169"/>
      <c r="Z490" s="169"/>
      <c r="AA490" s="169"/>
      <c r="AB490" s="169"/>
      <c r="AC490" s="169"/>
      <c r="AD490" s="169"/>
      <c r="AE490" s="169"/>
      <c r="AF490" s="169"/>
      <c r="AG490" s="169"/>
      <c r="AH490" s="169"/>
      <c r="AI490" s="169"/>
      <c r="AJ490" s="169"/>
      <c r="AK490" s="169"/>
      <c r="AL490" s="169"/>
      <c r="AM490" s="169"/>
      <c r="AN490" s="169"/>
      <c r="AO490" s="169"/>
      <c r="AP490" s="169"/>
      <c r="AQ490" s="169"/>
      <c r="AR490" s="169"/>
      <c r="AS490" s="169"/>
      <c r="AT490" s="169"/>
      <c r="AU490" s="169"/>
      <c r="AV490" s="169"/>
      <c r="AW490" s="169"/>
      <c r="AX490" s="169"/>
    </row>
    <row r="491" spans="2:50">
      <c r="B491" s="169"/>
      <c r="C491" s="179"/>
      <c r="D491" s="169"/>
      <c r="E491" s="169"/>
      <c r="F491" s="169"/>
      <c r="G491" s="169"/>
      <c r="H491" s="521"/>
      <c r="I491" s="177"/>
      <c r="P491" s="169"/>
      <c r="Q491" s="169"/>
      <c r="R491" s="169"/>
      <c r="S491" s="169"/>
      <c r="T491" s="169"/>
      <c r="U491" s="169"/>
      <c r="V491" s="169"/>
      <c r="W491" s="169"/>
      <c r="X491" s="169"/>
      <c r="Y491" s="169"/>
      <c r="Z491" s="169"/>
      <c r="AA491" s="169"/>
      <c r="AB491" s="169"/>
      <c r="AC491" s="169"/>
      <c r="AD491" s="169"/>
      <c r="AE491" s="169"/>
      <c r="AF491" s="169"/>
      <c r="AG491" s="169"/>
      <c r="AH491" s="169"/>
      <c r="AI491" s="169"/>
      <c r="AJ491" s="169"/>
      <c r="AK491" s="169"/>
      <c r="AL491" s="169"/>
      <c r="AM491" s="169"/>
      <c r="AN491" s="169"/>
      <c r="AO491" s="169"/>
      <c r="AP491" s="169"/>
      <c r="AQ491" s="169"/>
      <c r="AR491" s="169"/>
      <c r="AS491" s="169"/>
      <c r="AT491" s="169"/>
      <c r="AU491" s="169"/>
      <c r="AV491" s="169"/>
      <c r="AW491" s="169"/>
      <c r="AX491" s="169"/>
    </row>
    <row r="492" spans="2:50">
      <c r="B492" s="169"/>
      <c r="C492" s="179"/>
      <c r="D492" s="169"/>
      <c r="E492" s="169"/>
      <c r="F492" s="169"/>
      <c r="G492" s="169"/>
      <c r="H492" s="169"/>
      <c r="I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169"/>
      <c r="AN492" s="169"/>
      <c r="AO492" s="169"/>
      <c r="AP492" s="169"/>
      <c r="AQ492" s="169"/>
      <c r="AR492" s="169"/>
      <c r="AS492" s="169"/>
      <c r="AT492" s="169"/>
      <c r="AU492" s="169"/>
      <c r="AV492" s="169"/>
      <c r="AW492" s="169"/>
      <c r="AX492" s="169"/>
    </row>
    <row r="493" spans="2:50">
      <c r="B493" s="169"/>
      <c r="C493" s="298"/>
      <c r="D493" s="169"/>
      <c r="E493" s="169"/>
      <c r="F493" s="169"/>
      <c r="G493" s="169"/>
      <c r="H493" s="169"/>
      <c r="I493" s="169"/>
      <c r="P493" s="169"/>
      <c r="Q493" s="169"/>
      <c r="R493" s="169"/>
      <c r="S493" s="169"/>
      <c r="T493" s="169"/>
      <c r="U493" s="169"/>
      <c r="V493" s="169"/>
      <c r="W493" s="169"/>
      <c r="X493" s="169"/>
      <c r="Y493" s="169"/>
      <c r="Z493" s="169"/>
      <c r="AA493" s="169"/>
      <c r="AB493" s="169"/>
      <c r="AC493" s="169"/>
      <c r="AD493" s="169"/>
      <c r="AE493" s="169"/>
      <c r="AF493" s="169"/>
      <c r="AG493" s="169"/>
      <c r="AH493" s="169"/>
      <c r="AI493" s="169"/>
      <c r="AJ493" s="169"/>
      <c r="AK493" s="169"/>
      <c r="AL493" s="169"/>
      <c r="AM493" s="169"/>
      <c r="AN493" s="169"/>
      <c r="AO493" s="169"/>
      <c r="AP493" s="169"/>
      <c r="AQ493" s="169"/>
      <c r="AR493" s="169"/>
      <c r="AS493" s="169"/>
      <c r="AT493" s="169"/>
      <c r="AU493" s="169"/>
      <c r="AV493" s="169"/>
      <c r="AW493" s="169"/>
      <c r="AX493" s="169"/>
    </row>
    <row r="494" spans="2:50">
      <c r="B494" s="180"/>
      <c r="C494" s="163"/>
      <c r="D494" s="162"/>
      <c r="E494" s="169"/>
      <c r="F494" s="169"/>
      <c r="G494" s="169"/>
      <c r="H494" s="601"/>
      <c r="I494" s="169"/>
      <c r="P494" s="169"/>
      <c r="Q494" s="169"/>
      <c r="R494" s="169"/>
      <c r="S494" s="169"/>
      <c r="T494" s="169"/>
      <c r="U494" s="169"/>
      <c r="V494" s="169"/>
      <c r="W494" s="169"/>
      <c r="X494" s="169"/>
      <c r="Y494" s="169"/>
      <c r="Z494" s="169"/>
      <c r="AA494" s="169"/>
      <c r="AB494" s="169"/>
      <c r="AC494" s="169"/>
      <c r="AD494" s="169"/>
      <c r="AE494" s="169"/>
      <c r="AF494" s="169"/>
      <c r="AG494" s="169"/>
      <c r="AH494" s="169"/>
      <c r="AI494" s="169"/>
      <c r="AJ494" s="169"/>
      <c r="AK494" s="169"/>
      <c r="AL494" s="169"/>
      <c r="AM494" s="169"/>
      <c r="AN494" s="169"/>
      <c r="AO494" s="169"/>
      <c r="AP494" s="169"/>
      <c r="AQ494" s="169"/>
      <c r="AR494" s="169"/>
      <c r="AS494" s="169"/>
      <c r="AT494" s="169"/>
      <c r="AU494" s="169"/>
      <c r="AV494" s="169"/>
      <c r="AW494" s="169"/>
      <c r="AX494" s="169"/>
    </row>
    <row r="495" spans="2:50">
      <c r="B495" s="180"/>
      <c r="C495" s="163"/>
      <c r="D495" s="312"/>
      <c r="E495" s="169"/>
      <c r="F495" s="169"/>
      <c r="G495" s="169"/>
      <c r="H495" s="266"/>
      <c r="I495" s="336"/>
      <c r="P495" s="169"/>
      <c r="Q495" s="169"/>
      <c r="R495" s="169"/>
      <c r="S495" s="169"/>
      <c r="T495" s="169"/>
      <c r="U495" s="169"/>
      <c r="V495" s="169"/>
      <c r="W495" s="169"/>
      <c r="X495" s="169"/>
      <c r="Y495" s="169"/>
      <c r="Z495" s="169"/>
      <c r="AA495" s="169"/>
      <c r="AB495" s="169"/>
      <c r="AC495" s="169"/>
      <c r="AD495" s="169"/>
      <c r="AE495" s="169"/>
      <c r="AF495" s="169"/>
      <c r="AG495" s="169"/>
      <c r="AH495" s="169"/>
      <c r="AI495" s="169"/>
      <c r="AJ495" s="169"/>
      <c r="AK495" s="169"/>
      <c r="AL495" s="169"/>
      <c r="AM495" s="169"/>
      <c r="AN495" s="169"/>
      <c r="AO495" s="169"/>
      <c r="AP495" s="169"/>
      <c r="AQ495" s="169"/>
      <c r="AR495" s="169"/>
      <c r="AS495" s="169"/>
      <c r="AT495" s="169"/>
      <c r="AU495" s="169"/>
      <c r="AV495" s="169"/>
      <c r="AW495" s="169"/>
      <c r="AX495" s="169"/>
    </row>
    <row r="496" spans="2:50">
      <c r="B496" s="169"/>
      <c r="C496" s="179"/>
      <c r="D496" s="169"/>
      <c r="E496" s="169"/>
      <c r="F496" s="169"/>
      <c r="G496" s="169"/>
      <c r="H496" s="167"/>
      <c r="I496" s="162"/>
      <c r="P496" s="169"/>
      <c r="Q496" s="169"/>
      <c r="R496" s="169"/>
      <c r="S496" s="169"/>
      <c r="T496" s="169"/>
      <c r="U496" s="169"/>
      <c r="V496" s="169"/>
      <c r="W496" s="169"/>
      <c r="X496" s="169"/>
      <c r="Y496" s="169"/>
      <c r="Z496" s="169"/>
      <c r="AA496" s="169"/>
      <c r="AB496" s="169"/>
      <c r="AC496" s="169"/>
      <c r="AD496" s="169"/>
      <c r="AE496" s="169"/>
      <c r="AF496" s="169"/>
      <c r="AG496" s="169"/>
      <c r="AH496" s="169"/>
      <c r="AI496" s="169"/>
      <c r="AJ496" s="169"/>
      <c r="AK496" s="169"/>
      <c r="AL496" s="169"/>
      <c r="AM496" s="169"/>
      <c r="AN496" s="169"/>
      <c r="AO496" s="169"/>
      <c r="AP496" s="169"/>
      <c r="AQ496" s="169"/>
      <c r="AR496" s="169"/>
      <c r="AS496" s="169"/>
      <c r="AT496" s="169"/>
      <c r="AU496" s="169"/>
      <c r="AV496" s="169"/>
      <c r="AW496" s="169"/>
      <c r="AX496" s="169"/>
    </row>
    <row r="497" spans="2:50">
      <c r="B497" s="169"/>
      <c r="C497" s="179"/>
      <c r="D497" s="169"/>
      <c r="E497" s="169"/>
      <c r="F497" s="169"/>
      <c r="G497" s="169"/>
      <c r="H497" s="169"/>
      <c r="I497" s="169"/>
      <c r="P497" s="169"/>
      <c r="Q497" s="169"/>
      <c r="R497" s="169"/>
      <c r="S497" s="169"/>
      <c r="T497" s="169"/>
      <c r="U497" s="169"/>
      <c r="V497" s="169"/>
      <c r="W497" s="169"/>
      <c r="X497" s="169"/>
      <c r="Y497" s="169"/>
      <c r="Z497" s="169"/>
      <c r="AA497" s="169"/>
      <c r="AB497" s="169"/>
      <c r="AC497" s="169"/>
      <c r="AD497" s="169"/>
      <c r="AE497" s="169"/>
      <c r="AF497" s="169"/>
      <c r="AG497" s="169"/>
      <c r="AH497" s="169"/>
      <c r="AI497" s="169"/>
      <c r="AJ497" s="169"/>
      <c r="AK497" s="169"/>
      <c r="AL497" s="169"/>
      <c r="AM497" s="169"/>
      <c r="AN497" s="169"/>
      <c r="AO497" s="169"/>
      <c r="AP497" s="169"/>
      <c r="AQ497" s="169"/>
      <c r="AR497" s="169"/>
      <c r="AS497" s="169"/>
      <c r="AT497" s="169"/>
      <c r="AU497" s="169"/>
      <c r="AV497" s="169"/>
      <c r="AW497" s="169"/>
      <c r="AX497" s="169"/>
    </row>
    <row r="498" spans="2:50">
      <c r="B498" s="169"/>
      <c r="C498" s="179"/>
      <c r="D498" s="169"/>
      <c r="E498" s="169"/>
      <c r="F498" s="169"/>
      <c r="G498" s="169"/>
      <c r="H498" s="169"/>
      <c r="I498" s="169"/>
      <c r="P498" s="169"/>
      <c r="Q498" s="169"/>
      <c r="R498" s="169"/>
      <c r="S498" s="169"/>
      <c r="T498" s="169"/>
      <c r="U498" s="169"/>
      <c r="V498" s="169"/>
      <c r="W498" s="169"/>
      <c r="X498" s="169"/>
      <c r="Y498" s="169"/>
      <c r="Z498" s="169"/>
      <c r="AA498" s="169"/>
      <c r="AB498" s="169"/>
      <c r="AC498" s="169"/>
      <c r="AD498" s="169"/>
      <c r="AE498" s="169"/>
      <c r="AF498" s="169"/>
      <c r="AG498" s="169"/>
      <c r="AH498" s="169"/>
      <c r="AI498" s="169"/>
      <c r="AJ498" s="169"/>
      <c r="AK498" s="169"/>
      <c r="AL498" s="169"/>
      <c r="AM498" s="169"/>
      <c r="AN498" s="169"/>
      <c r="AO498" s="169"/>
      <c r="AP498" s="169"/>
      <c r="AQ498" s="169"/>
      <c r="AR498" s="169"/>
      <c r="AS498" s="169"/>
      <c r="AT498" s="169"/>
      <c r="AU498" s="169"/>
      <c r="AV498" s="169"/>
      <c r="AW498" s="169"/>
      <c r="AX498" s="169"/>
    </row>
    <row r="499" spans="2:50">
      <c r="B499" s="169"/>
      <c r="C499" s="179"/>
      <c r="D499" s="169"/>
      <c r="E499" s="169"/>
      <c r="F499" s="169"/>
      <c r="G499" s="169"/>
      <c r="H499" s="169"/>
      <c r="I499" s="169"/>
      <c r="P499" s="169"/>
      <c r="Q499" s="169"/>
      <c r="R499" s="169"/>
      <c r="S499" s="169"/>
      <c r="T499" s="169"/>
      <c r="U499" s="169"/>
      <c r="V499" s="169"/>
      <c r="W499" s="169"/>
      <c r="X499" s="169"/>
      <c r="Y499" s="169"/>
      <c r="Z499" s="169"/>
      <c r="AA499" s="169"/>
      <c r="AB499" s="169"/>
      <c r="AC499" s="169"/>
      <c r="AD499" s="169"/>
      <c r="AE499" s="169"/>
      <c r="AF499" s="169"/>
      <c r="AG499" s="169"/>
      <c r="AH499" s="169"/>
      <c r="AI499" s="169"/>
      <c r="AJ499" s="169"/>
      <c r="AK499" s="169"/>
      <c r="AL499" s="169"/>
      <c r="AM499" s="169"/>
      <c r="AN499" s="169"/>
      <c r="AO499" s="169"/>
      <c r="AP499" s="169"/>
      <c r="AQ499" s="169"/>
      <c r="AR499" s="169"/>
      <c r="AS499" s="169"/>
      <c r="AT499" s="169"/>
      <c r="AU499" s="169"/>
      <c r="AV499" s="169"/>
      <c r="AW499" s="169"/>
      <c r="AX499" s="169"/>
    </row>
    <row r="500" spans="2:50">
      <c r="B500" s="182"/>
      <c r="C500" s="163"/>
      <c r="D500" s="162"/>
      <c r="E500" s="174"/>
      <c r="F500" s="177"/>
      <c r="G500" s="229"/>
      <c r="H500" s="167"/>
      <c r="I500" s="168"/>
      <c r="P500" s="169"/>
      <c r="Q500" s="169"/>
      <c r="R500" s="169"/>
      <c r="S500" s="169"/>
      <c r="T500" s="169"/>
      <c r="U500" s="169"/>
      <c r="V500" s="169"/>
      <c r="W500" s="169"/>
      <c r="X500" s="169"/>
      <c r="Y500" s="169"/>
      <c r="Z500" s="169"/>
      <c r="AA500" s="169"/>
      <c r="AB500" s="169"/>
      <c r="AC500" s="169"/>
      <c r="AD500" s="169"/>
      <c r="AE500" s="169"/>
      <c r="AF500" s="169"/>
      <c r="AG500" s="169"/>
      <c r="AH500" s="169"/>
      <c r="AI500" s="169"/>
      <c r="AJ500" s="169"/>
      <c r="AK500" s="169"/>
      <c r="AL500" s="169"/>
      <c r="AM500" s="169"/>
      <c r="AN500" s="169"/>
      <c r="AO500" s="169"/>
      <c r="AP500" s="169"/>
      <c r="AQ500" s="169"/>
      <c r="AR500" s="169"/>
      <c r="AS500" s="169"/>
      <c r="AT500" s="169"/>
      <c r="AU500" s="169"/>
      <c r="AV500" s="169"/>
      <c r="AW500" s="169"/>
      <c r="AX500" s="169"/>
    </row>
    <row r="501" spans="2:50">
      <c r="B501" s="181"/>
      <c r="C501" s="163"/>
      <c r="D501" s="162"/>
      <c r="E501" s="174"/>
      <c r="F501" s="177"/>
      <c r="G501" s="229"/>
      <c r="H501" s="167"/>
      <c r="I501" s="168"/>
      <c r="P501" s="169"/>
      <c r="Q501" s="169"/>
      <c r="R501" s="169"/>
      <c r="S501" s="169"/>
      <c r="T501" s="169"/>
      <c r="U501" s="169"/>
      <c r="V501" s="169"/>
      <c r="W501" s="169"/>
      <c r="X501" s="169"/>
      <c r="Y501" s="169"/>
      <c r="Z501" s="169"/>
      <c r="AA501" s="169"/>
      <c r="AB501" s="169"/>
      <c r="AC501" s="169"/>
      <c r="AD501" s="169"/>
      <c r="AE501" s="169"/>
      <c r="AF501" s="169"/>
      <c r="AG501" s="169"/>
      <c r="AH501" s="169"/>
      <c r="AI501" s="169"/>
      <c r="AJ501" s="169"/>
      <c r="AK501" s="169"/>
      <c r="AL501" s="169"/>
      <c r="AM501" s="169"/>
      <c r="AN501" s="169"/>
      <c r="AO501" s="169"/>
      <c r="AP501" s="169"/>
      <c r="AQ501" s="169"/>
      <c r="AR501" s="169"/>
      <c r="AS501" s="169"/>
      <c r="AT501" s="169"/>
      <c r="AU501" s="169"/>
      <c r="AV501" s="169"/>
      <c r="AW501" s="169"/>
      <c r="AX501" s="169"/>
    </row>
    <row r="502" spans="2:50">
      <c r="B502" s="181"/>
      <c r="C502" s="163"/>
      <c r="D502" s="162"/>
      <c r="E502" s="174"/>
      <c r="F502" s="177"/>
      <c r="G502" s="229"/>
      <c r="H502" s="167"/>
      <c r="I502" s="168"/>
      <c r="P502" s="169"/>
      <c r="Q502" s="169"/>
      <c r="R502" s="169"/>
      <c r="S502" s="169"/>
      <c r="T502" s="169"/>
      <c r="U502" s="169"/>
      <c r="V502" s="169"/>
      <c r="W502" s="169"/>
      <c r="X502" s="169"/>
      <c r="Y502" s="169"/>
      <c r="Z502" s="169"/>
      <c r="AA502" s="169"/>
      <c r="AB502" s="169"/>
      <c r="AC502" s="169"/>
      <c r="AD502" s="169"/>
      <c r="AE502" s="169"/>
      <c r="AF502" s="169"/>
      <c r="AG502" s="169"/>
      <c r="AH502" s="169"/>
      <c r="AI502" s="169"/>
      <c r="AJ502" s="169"/>
      <c r="AK502" s="169"/>
      <c r="AL502" s="169"/>
      <c r="AM502" s="169"/>
      <c r="AN502" s="169"/>
      <c r="AO502" s="169"/>
      <c r="AP502" s="169"/>
      <c r="AQ502" s="169"/>
      <c r="AR502" s="169"/>
      <c r="AS502" s="169"/>
      <c r="AT502" s="169"/>
      <c r="AU502" s="169"/>
      <c r="AV502" s="169"/>
      <c r="AW502" s="169"/>
      <c r="AX502" s="169"/>
    </row>
    <row r="503" spans="2:50">
      <c r="B503" s="169"/>
      <c r="C503" s="179"/>
      <c r="D503" s="169"/>
      <c r="E503" s="174"/>
      <c r="F503" s="177"/>
      <c r="G503" s="229"/>
      <c r="H503" s="235"/>
      <c r="I503" s="169"/>
      <c r="P503" s="169"/>
      <c r="Q503" s="169"/>
      <c r="R503" s="169"/>
      <c r="S503" s="169"/>
      <c r="T503" s="169"/>
      <c r="U503" s="169"/>
      <c r="V503" s="169"/>
      <c r="W503" s="169"/>
      <c r="X503" s="169"/>
      <c r="Y503" s="169"/>
      <c r="Z503" s="169"/>
      <c r="AA503" s="169"/>
      <c r="AB503" s="169"/>
      <c r="AC503" s="169"/>
      <c r="AD503" s="169"/>
      <c r="AE503" s="169"/>
      <c r="AF503" s="169"/>
      <c r="AG503" s="169"/>
      <c r="AH503" s="169"/>
      <c r="AI503" s="169"/>
      <c r="AJ503" s="169"/>
      <c r="AK503" s="169"/>
      <c r="AL503" s="169"/>
      <c r="AM503" s="169"/>
      <c r="AN503" s="169"/>
      <c r="AO503" s="169"/>
      <c r="AP503" s="169"/>
      <c r="AQ503" s="169"/>
      <c r="AR503" s="169"/>
      <c r="AS503" s="169"/>
      <c r="AT503" s="169"/>
      <c r="AU503" s="169"/>
      <c r="AV503" s="169"/>
      <c r="AW503" s="169"/>
      <c r="AX503" s="169"/>
    </row>
    <row r="504" spans="2:50">
      <c r="B504" s="169"/>
      <c r="C504" s="179"/>
      <c r="D504" s="169"/>
      <c r="E504" s="169"/>
      <c r="F504" s="606"/>
      <c r="G504" s="169"/>
      <c r="H504" s="169"/>
      <c r="I504" s="169"/>
      <c r="P504" s="169"/>
      <c r="Q504" s="169"/>
      <c r="R504" s="169"/>
      <c r="S504" s="169"/>
      <c r="T504" s="169"/>
      <c r="U504" s="169"/>
      <c r="V504" s="169"/>
      <c r="W504" s="169"/>
      <c r="X504" s="169"/>
      <c r="Y504" s="169"/>
      <c r="Z504" s="169"/>
      <c r="AA504" s="169"/>
      <c r="AB504" s="169"/>
      <c r="AC504" s="169"/>
      <c r="AD504" s="169"/>
      <c r="AE504" s="169"/>
      <c r="AF504" s="169"/>
      <c r="AG504" s="169"/>
      <c r="AH504" s="169"/>
      <c r="AI504" s="169"/>
      <c r="AJ504" s="169"/>
      <c r="AK504" s="169"/>
      <c r="AL504" s="169"/>
      <c r="AM504" s="169"/>
      <c r="AN504" s="169"/>
      <c r="AO504" s="169"/>
      <c r="AP504" s="169"/>
      <c r="AQ504" s="169"/>
      <c r="AR504" s="169"/>
      <c r="AS504" s="169"/>
      <c r="AT504" s="169"/>
      <c r="AU504" s="169"/>
      <c r="AV504" s="169"/>
      <c r="AW504" s="169"/>
      <c r="AX504" s="169"/>
    </row>
    <row r="505" spans="2:50" ht="15.6">
      <c r="B505" s="258"/>
      <c r="C505" s="179"/>
      <c r="D505" s="169"/>
      <c r="E505" s="169"/>
      <c r="F505" s="621"/>
      <c r="G505" s="169"/>
      <c r="H505" s="169"/>
      <c r="I505" s="169"/>
      <c r="P505" s="169"/>
      <c r="Q505" s="169"/>
      <c r="R505" s="169"/>
      <c r="S505" s="169"/>
      <c r="T505" s="169"/>
      <c r="U505" s="169"/>
      <c r="V505" s="169"/>
      <c r="W505" s="169"/>
      <c r="X505" s="169"/>
      <c r="Y505" s="169"/>
      <c r="Z505" s="169"/>
      <c r="AA505" s="169"/>
      <c r="AB505" s="169"/>
      <c r="AC505" s="169"/>
      <c r="AD505" s="169"/>
      <c r="AE505" s="169"/>
      <c r="AF505" s="169"/>
      <c r="AG505" s="169"/>
      <c r="AH505" s="169"/>
      <c r="AI505" s="169"/>
      <c r="AJ505" s="169"/>
      <c r="AK505" s="169"/>
      <c r="AL505" s="169"/>
      <c r="AM505" s="169"/>
      <c r="AN505" s="169"/>
      <c r="AO505" s="169"/>
      <c r="AP505" s="169"/>
      <c r="AQ505" s="169"/>
      <c r="AR505" s="169"/>
      <c r="AS505" s="169"/>
      <c r="AT505" s="169"/>
      <c r="AU505" s="169"/>
      <c r="AV505" s="169"/>
      <c r="AW505" s="169"/>
      <c r="AX505" s="169"/>
    </row>
    <row r="506" spans="2:50">
      <c r="B506" s="169"/>
      <c r="C506" s="179"/>
      <c r="D506" s="169"/>
      <c r="E506" s="169"/>
      <c r="F506" s="169"/>
      <c r="G506" s="169"/>
      <c r="H506" s="169"/>
      <c r="I506" s="169"/>
      <c r="P506" s="169"/>
      <c r="Q506" s="169"/>
      <c r="R506" s="169"/>
      <c r="S506" s="169"/>
      <c r="T506" s="169"/>
      <c r="U506" s="169"/>
      <c r="V506" s="169"/>
      <c r="W506" s="169"/>
      <c r="X506" s="169"/>
      <c r="Y506" s="169"/>
      <c r="Z506" s="169"/>
      <c r="AA506" s="169"/>
      <c r="AB506" s="169"/>
      <c r="AC506" s="169"/>
      <c r="AD506" s="169"/>
      <c r="AE506" s="169"/>
      <c r="AF506" s="169"/>
      <c r="AG506" s="169"/>
      <c r="AH506" s="169"/>
      <c r="AI506" s="169"/>
      <c r="AJ506" s="169"/>
      <c r="AK506" s="169"/>
      <c r="AL506" s="169"/>
      <c r="AM506" s="169"/>
      <c r="AN506" s="169"/>
      <c r="AO506" s="169"/>
      <c r="AP506" s="169"/>
      <c r="AQ506" s="169"/>
      <c r="AR506" s="169"/>
      <c r="AS506" s="169"/>
      <c r="AT506" s="169"/>
      <c r="AU506" s="169"/>
      <c r="AV506" s="169"/>
      <c r="AW506" s="169"/>
      <c r="AX506" s="169"/>
    </row>
    <row r="507" spans="2:50">
      <c r="B507" s="169"/>
      <c r="C507" s="179"/>
      <c r="D507" s="169"/>
      <c r="E507" s="169"/>
      <c r="F507" s="169"/>
      <c r="G507" s="169"/>
      <c r="H507" s="169"/>
      <c r="I507" s="169"/>
      <c r="P507" s="169"/>
      <c r="Q507" s="169"/>
      <c r="R507" s="169"/>
      <c r="S507" s="169"/>
      <c r="T507" s="169"/>
      <c r="U507" s="169"/>
      <c r="V507" s="169"/>
      <c r="W507" s="169"/>
      <c r="X507" s="169"/>
      <c r="Y507" s="169"/>
      <c r="Z507" s="169"/>
      <c r="AA507" s="169"/>
      <c r="AB507" s="169"/>
      <c r="AC507" s="169"/>
      <c r="AD507" s="169"/>
      <c r="AE507" s="169"/>
      <c r="AF507" s="169"/>
      <c r="AG507" s="169"/>
      <c r="AH507" s="169"/>
      <c r="AI507" s="169"/>
      <c r="AJ507" s="169"/>
      <c r="AK507" s="169"/>
      <c r="AL507" s="169"/>
      <c r="AM507" s="169"/>
      <c r="AN507" s="169"/>
      <c r="AO507" s="169"/>
      <c r="AP507" s="169"/>
      <c r="AQ507" s="169"/>
      <c r="AR507" s="169"/>
      <c r="AS507" s="169"/>
      <c r="AT507" s="169"/>
      <c r="AU507" s="169"/>
      <c r="AV507" s="169"/>
      <c r="AW507" s="169"/>
      <c r="AX507" s="169"/>
    </row>
    <row r="508" spans="2:50">
      <c r="B508" s="169"/>
      <c r="C508" s="179"/>
      <c r="D508" s="169"/>
      <c r="E508" s="169"/>
      <c r="F508" s="169"/>
      <c r="G508" s="169"/>
      <c r="H508" s="169"/>
      <c r="I508" s="169"/>
      <c r="P508" s="169"/>
      <c r="Q508" s="169"/>
      <c r="R508" s="169"/>
      <c r="S508" s="169"/>
      <c r="T508" s="169"/>
      <c r="U508" s="169"/>
      <c r="V508" s="169"/>
      <c r="W508" s="169"/>
      <c r="X508" s="169"/>
      <c r="Y508" s="169"/>
      <c r="Z508" s="169"/>
      <c r="AA508" s="169"/>
      <c r="AB508" s="169"/>
      <c r="AC508" s="169"/>
      <c r="AD508" s="169"/>
      <c r="AE508" s="169"/>
      <c r="AF508" s="169"/>
      <c r="AG508" s="169"/>
      <c r="AH508" s="169"/>
      <c r="AI508" s="169"/>
      <c r="AJ508" s="169"/>
      <c r="AK508" s="169"/>
      <c r="AL508" s="169"/>
      <c r="AM508" s="169"/>
      <c r="AN508" s="169"/>
      <c r="AO508" s="169"/>
      <c r="AP508" s="169"/>
      <c r="AQ508" s="169"/>
      <c r="AR508" s="169"/>
      <c r="AS508" s="169"/>
      <c r="AT508" s="169"/>
      <c r="AU508" s="169"/>
      <c r="AV508" s="169"/>
      <c r="AW508" s="169"/>
      <c r="AX508" s="169"/>
    </row>
    <row r="509" spans="2:50">
      <c r="B509" s="169"/>
      <c r="C509" s="179"/>
      <c r="D509" s="169"/>
      <c r="E509" s="169"/>
      <c r="F509" s="169"/>
      <c r="G509" s="169"/>
      <c r="H509" s="169"/>
      <c r="I509" s="169"/>
      <c r="P509" s="169"/>
      <c r="Q509" s="169"/>
      <c r="R509" s="169"/>
      <c r="S509" s="169"/>
      <c r="T509" s="169"/>
      <c r="U509" s="169"/>
      <c r="V509" s="169"/>
      <c r="W509" s="169"/>
      <c r="X509" s="169"/>
      <c r="Y509" s="169"/>
      <c r="Z509" s="169"/>
      <c r="AA509" s="169"/>
      <c r="AB509" s="169"/>
      <c r="AC509" s="169"/>
      <c r="AD509" s="169"/>
      <c r="AE509" s="169"/>
      <c r="AF509" s="169"/>
      <c r="AG509" s="169"/>
      <c r="AH509" s="169"/>
      <c r="AI509" s="169"/>
      <c r="AJ509" s="169"/>
      <c r="AK509" s="169"/>
      <c r="AL509" s="169"/>
      <c r="AM509" s="169"/>
      <c r="AN509" s="169"/>
      <c r="AO509" s="169"/>
      <c r="AP509" s="169"/>
      <c r="AQ509" s="169"/>
      <c r="AR509" s="169"/>
      <c r="AS509" s="169"/>
      <c r="AT509" s="169"/>
      <c r="AU509" s="169"/>
      <c r="AV509" s="169"/>
      <c r="AW509" s="169"/>
      <c r="AX509" s="169"/>
    </row>
    <row r="510" spans="2:50">
      <c r="B510" s="169"/>
      <c r="C510" s="179"/>
      <c r="D510" s="169"/>
      <c r="E510" s="169"/>
      <c r="F510" s="169"/>
      <c r="G510" s="169"/>
      <c r="H510" s="169"/>
      <c r="I510" s="169"/>
      <c r="P510" s="169"/>
      <c r="Q510" s="169"/>
      <c r="R510" s="169"/>
      <c r="S510" s="169"/>
      <c r="T510" s="169"/>
      <c r="U510" s="169"/>
      <c r="V510" s="169"/>
      <c r="W510" s="169"/>
      <c r="X510" s="169"/>
      <c r="Y510" s="169"/>
      <c r="Z510" s="169"/>
      <c r="AA510" s="169"/>
      <c r="AB510" s="169"/>
      <c r="AC510" s="169"/>
      <c r="AD510" s="169"/>
      <c r="AE510" s="169"/>
      <c r="AF510" s="169"/>
      <c r="AG510" s="169"/>
      <c r="AH510" s="169"/>
      <c r="AI510" s="169"/>
      <c r="AJ510" s="169"/>
      <c r="AK510" s="169"/>
      <c r="AL510" s="169"/>
      <c r="AM510" s="169"/>
      <c r="AN510" s="169"/>
      <c r="AO510" s="169"/>
      <c r="AP510" s="169"/>
      <c r="AQ510" s="169"/>
      <c r="AR510" s="169"/>
      <c r="AS510" s="169"/>
      <c r="AT510" s="169"/>
      <c r="AU510" s="169"/>
      <c r="AV510" s="169"/>
      <c r="AW510" s="169"/>
      <c r="AX510" s="169"/>
    </row>
    <row r="511" spans="2:50">
      <c r="B511" s="169"/>
      <c r="C511" s="179"/>
      <c r="D511" s="169"/>
      <c r="E511" s="169"/>
      <c r="F511" s="169"/>
      <c r="G511" s="169"/>
      <c r="H511" s="169"/>
      <c r="I511" s="169"/>
      <c r="P511" s="169"/>
      <c r="Q511" s="169"/>
      <c r="R511" s="169"/>
      <c r="S511" s="169"/>
      <c r="T511" s="169"/>
      <c r="U511" s="169"/>
      <c r="V511" s="169"/>
      <c r="W511" s="169"/>
      <c r="X511" s="169"/>
      <c r="Y511" s="169"/>
      <c r="Z511" s="169"/>
      <c r="AA511" s="169"/>
      <c r="AB511" s="169"/>
      <c r="AC511" s="169"/>
      <c r="AD511" s="169"/>
      <c r="AE511" s="169"/>
      <c r="AF511" s="169"/>
      <c r="AG511" s="169"/>
      <c r="AH511" s="169"/>
      <c r="AI511" s="169"/>
      <c r="AJ511" s="169"/>
      <c r="AK511" s="169"/>
      <c r="AL511" s="169"/>
      <c r="AM511" s="169"/>
      <c r="AN511" s="169"/>
      <c r="AO511" s="169"/>
      <c r="AP511" s="169"/>
      <c r="AQ511" s="169"/>
      <c r="AR511" s="169"/>
      <c r="AS511" s="169"/>
      <c r="AT511" s="169"/>
      <c r="AU511" s="169"/>
      <c r="AV511" s="169"/>
      <c r="AW511" s="169"/>
      <c r="AX511" s="169"/>
    </row>
    <row r="512" spans="2:50">
      <c r="B512" s="169"/>
      <c r="C512" s="179"/>
      <c r="D512" s="169"/>
      <c r="E512" s="169"/>
      <c r="F512" s="169"/>
      <c r="G512" s="169"/>
      <c r="H512" s="169"/>
      <c r="I512" s="169"/>
      <c r="P512" s="169"/>
      <c r="Q512" s="169"/>
      <c r="R512" s="169"/>
      <c r="S512" s="169"/>
      <c r="T512" s="169"/>
      <c r="U512" s="169"/>
      <c r="V512" s="169"/>
      <c r="W512" s="169"/>
      <c r="X512" s="169"/>
      <c r="Y512" s="169"/>
      <c r="Z512" s="169"/>
      <c r="AA512" s="169"/>
      <c r="AB512" s="169"/>
      <c r="AC512" s="169"/>
      <c r="AD512" s="169"/>
      <c r="AE512" s="169"/>
      <c r="AF512" s="169"/>
      <c r="AG512" s="169"/>
      <c r="AH512" s="169"/>
      <c r="AI512" s="169"/>
      <c r="AJ512" s="169"/>
      <c r="AK512" s="169"/>
      <c r="AL512" s="169"/>
      <c r="AM512" s="169"/>
      <c r="AN512" s="169"/>
      <c r="AO512" s="169"/>
      <c r="AP512" s="169"/>
      <c r="AQ512" s="169"/>
      <c r="AR512" s="169"/>
      <c r="AS512" s="169"/>
      <c r="AT512" s="169"/>
      <c r="AU512" s="169"/>
      <c r="AV512" s="169"/>
      <c r="AW512" s="169"/>
      <c r="AX512" s="169"/>
    </row>
    <row r="513" spans="2:50">
      <c r="B513" s="169"/>
      <c r="C513" s="179"/>
      <c r="D513" s="169"/>
      <c r="E513" s="169"/>
      <c r="F513" s="169"/>
      <c r="G513" s="169"/>
      <c r="H513" s="169"/>
      <c r="I513" s="169"/>
      <c r="P513" s="169"/>
      <c r="Q513" s="169"/>
      <c r="R513" s="169"/>
      <c r="S513" s="169"/>
      <c r="T513" s="169"/>
      <c r="U513" s="169"/>
      <c r="V513" s="169"/>
      <c r="W513" s="169"/>
      <c r="X513" s="169"/>
      <c r="Y513" s="169"/>
      <c r="Z513" s="169"/>
      <c r="AA513" s="169"/>
      <c r="AB513" s="169"/>
      <c r="AC513" s="169"/>
      <c r="AD513" s="169"/>
      <c r="AE513" s="169"/>
      <c r="AF513" s="169"/>
      <c r="AG513" s="169"/>
      <c r="AH513" s="169"/>
      <c r="AI513" s="169"/>
      <c r="AJ513" s="169"/>
      <c r="AK513" s="169"/>
      <c r="AL513" s="169"/>
      <c r="AM513" s="169"/>
      <c r="AN513" s="169"/>
      <c r="AO513" s="169"/>
      <c r="AP513" s="169"/>
      <c r="AQ513" s="169"/>
      <c r="AR513" s="169"/>
      <c r="AS513" s="169"/>
      <c r="AT513" s="169"/>
      <c r="AU513" s="169"/>
      <c r="AV513" s="169"/>
      <c r="AW513" s="169"/>
      <c r="AX513" s="169"/>
    </row>
    <row r="514" spans="2:50">
      <c r="B514" s="169"/>
      <c r="C514" s="179"/>
      <c r="D514" s="169"/>
      <c r="E514" s="169"/>
      <c r="F514" s="169"/>
      <c r="G514" s="169"/>
      <c r="H514" s="169"/>
      <c r="I514" s="169"/>
      <c r="P514" s="169"/>
      <c r="Q514" s="169"/>
      <c r="R514" s="169"/>
      <c r="S514" s="169"/>
      <c r="T514" s="169"/>
      <c r="U514" s="169"/>
      <c r="V514" s="169"/>
      <c r="W514" s="169"/>
      <c r="X514" s="169"/>
      <c r="Y514" s="169"/>
      <c r="Z514" s="169"/>
      <c r="AA514" s="169"/>
      <c r="AB514" s="169"/>
      <c r="AC514" s="169"/>
      <c r="AD514" s="169"/>
      <c r="AE514" s="169"/>
      <c r="AF514" s="169"/>
      <c r="AG514" s="169"/>
      <c r="AH514" s="169"/>
      <c r="AI514" s="169"/>
      <c r="AJ514" s="169"/>
      <c r="AK514" s="169"/>
      <c r="AL514" s="169"/>
      <c r="AM514" s="169"/>
      <c r="AN514" s="169"/>
      <c r="AO514" s="169"/>
      <c r="AP514" s="169"/>
      <c r="AQ514" s="169"/>
      <c r="AR514" s="169"/>
      <c r="AS514" s="169"/>
      <c r="AT514" s="169"/>
      <c r="AU514" s="169"/>
      <c r="AV514" s="169"/>
      <c r="AW514" s="169"/>
      <c r="AX514" s="169"/>
    </row>
    <row r="515" spans="2:50">
      <c r="B515" s="169"/>
      <c r="C515" s="179"/>
      <c r="D515" s="169"/>
      <c r="E515" s="169"/>
      <c r="F515" s="169"/>
      <c r="G515" s="169"/>
      <c r="H515" s="169"/>
      <c r="I515" s="169"/>
      <c r="P515" s="169"/>
      <c r="Q515" s="169"/>
      <c r="R515" s="169"/>
      <c r="S515" s="169"/>
      <c r="T515" s="169"/>
      <c r="U515" s="169"/>
      <c r="V515" s="169"/>
      <c r="W515" s="169"/>
      <c r="X515" s="169"/>
      <c r="Y515" s="169"/>
      <c r="Z515" s="169"/>
      <c r="AA515" s="169"/>
      <c r="AB515" s="169"/>
      <c r="AC515" s="169"/>
      <c r="AD515" s="169"/>
      <c r="AE515" s="169"/>
      <c r="AF515" s="169"/>
      <c r="AG515" s="169"/>
      <c r="AH515" s="169"/>
      <c r="AI515" s="169"/>
      <c r="AJ515" s="169"/>
      <c r="AK515" s="169"/>
      <c r="AL515" s="169"/>
      <c r="AM515" s="169"/>
      <c r="AN515" s="169"/>
      <c r="AO515" s="169"/>
      <c r="AP515" s="169"/>
      <c r="AQ515" s="169"/>
      <c r="AR515" s="169"/>
      <c r="AS515" s="169"/>
      <c r="AT515" s="169"/>
      <c r="AU515" s="169"/>
      <c r="AV515" s="169"/>
      <c r="AW515" s="169"/>
      <c r="AX515" s="169"/>
    </row>
    <row r="516" spans="2:50">
      <c r="B516" s="169"/>
      <c r="C516" s="179"/>
      <c r="D516" s="169"/>
      <c r="E516" s="169"/>
      <c r="F516" s="169"/>
      <c r="G516" s="169"/>
      <c r="H516" s="169"/>
      <c r="I516" s="169"/>
      <c r="P516" s="169"/>
      <c r="Q516" s="169"/>
      <c r="R516" s="169"/>
      <c r="S516" s="169"/>
      <c r="T516" s="169"/>
      <c r="U516" s="169"/>
      <c r="V516" s="169"/>
      <c r="W516" s="169"/>
      <c r="X516" s="169"/>
      <c r="Y516" s="169"/>
      <c r="Z516" s="169"/>
      <c r="AA516" s="169"/>
      <c r="AB516" s="169"/>
      <c r="AC516" s="169"/>
      <c r="AD516" s="169"/>
      <c r="AE516" s="169"/>
      <c r="AF516" s="169"/>
      <c r="AG516" s="169"/>
      <c r="AH516" s="169"/>
      <c r="AI516" s="169"/>
      <c r="AJ516" s="169"/>
      <c r="AK516" s="169"/>
      <c r="AL516" s="169"/>
      <c r="AM516" s="169"/>
      <c r="AN516" s="169"/>
      <c r="AO516" s="169"/>
      <c r="AP516" s="169"/>
      <c r="AQ516" s="169"/>
      <c r="AR516" s="169"/>
      <c r="AS516" s="169"/>
      <c r="AT516" s="169"/>
      <c r="AU516" s="169"/>
      <c r="AV516" s="169"/>
      <c r="AW516" s="169"/>
      <c r="AX516" s="169"/>
    </row>
    <row r="517" spans="2:50">
      <c r="B517" s="169"/>
      <c r="C517" s="179"/>
      <c r="D517" s="169"/>
      <c r="E517" s="169"/>
      <c r="F517" s="169"/>
      <c r="G517" s="169"/>
      <c r="H517" s="169"/>
      <c r="I517" s="169"/>
      <c r="P517" s="169"/>
      <c r="Q517" s="169"/>
      <c r="R517" s="169"/>
      <c r="S517" s="169"/>
      <c r="T517" s="169"/>
      <c r="U517" s="169"/>
      <c r="V517" s="169"/>
      <c r="W517" s="169"/>
      <c r="X517" s="169"/>
      <c r="Y517" s="169"/>
      <c r="Z517" s="169"/>
      <c r="AA517" s="169"/>
      <c r="AB517" s="169"/>
      <c r="AC517" s="169"/>
      <c r="AD517" s="169"/>
      <c r="AE517" s="169"/>
      <c r="AF517" s="169"/>
      <c r="AG517" s="169"/>
      <c r="AH517" s="169"/>
      <c r="AI517" s="169"/>
      <c r="AJ517" s="169"/>
      <c r="AK517" s="169"/>
      <c r="AL517" s="169"/>
      <c r="AM517" s="169"/>
      <c r="AN517" s="169"/>
      <c r="AO517" s="169"/>
      <c r="AP517" s="169"/>
      <c r="AQ517" s="169"/>
      <c r="AR517" s="169"/>
      <c r="AS517" s="169"/>
      <c r="AT517" s="169"/>
      <c r="AU517" s="169"/>
      <c r="AV517" s="169"/>
      <c r="AW517" s="169"/>
      <c r="AX517" s="169"/>
    </row>
    <row r="518" spans="2:50">
      <c r="B518" s="169"/>
      <c r="C518" s="179"/>
      <c r="D518" s="169"/>
      <c r="E518" s="169"/>
      <c r="F518" s="169"/>
      <c r="G518" s="169"/>
      <c r="H518" s="169"/>
      <c r="I518" s="169"/>
      <c r="P518" s="169"/>
      <c r="Q518" s="169"/>
      <c r="R518" s="169"/>
      <c r="S518" s="169"/>
      <c r="T518" s="169"/>
      <c r="U518" s="169"/>
      <c r="V518" s="169"/>
      <c r="W518" s="169"/>
      <c r="X518" s="169"/>
      <c r="Y518" s="169"/>
      <c r="Z518" s="169"/>
      <c r="AA518" s="169"/>
      <c r="AB518" s="169"/>
      <c r="AC518" s="169"/>
      <c r="AD518" s="169"/>
      <c r="AE518" s="169"/>
      <c r="AF518" s="169"/>
      <c r="AG518" s="169"/>
      <c r="AH518" s="169"/>
      <c r="AI518" s="169"/>
      <c r="AJ518" s="169"/>
      <c r="AK518" s="169"/>
      <c r="AL518" s="169"/>
      <c r="AM518" s="169"/>
      <c r="AN518" s="169"/>
      <c r="AO518" s="169"/>
      <c r="AP518" s="169"/>
      <c r="AQ518" s="169"/>
      <c r="AR518" s="169"/>
      <c r="AS518" s="169"/>
      <c r="AT518" s="169"/>
      <c r="AU518" s="169"/>
      <c r="AV518" s="169"/>
      <c r="AW518" s="169"/>
      <c r="AX518" s="169"/>
    </row>
    <row r="519" spans="2:50">
      <c r="B519" s="169"/>
      <c r="C519" s="179"/>
      <c r="D519" s="169"/>
      <c r="E519" s="169"/>
      <c r="F519" s="169"/>
      <c r="G519" s="169"/>
      <c r="H519" s="169"/>
      <c r="I519" s="169"/>
      <c r="P519" s="169"/>
      <c r="Q519" s="169"/>
      <c r="R519" s="169"/>
      <c r="S519" s="169"/>
      <c r="T519" s="169"/>
      <c r="U519" s="169"/>
      <c r="V519" s="169"/>
      <c r="W519" s="169"/>
      <c r="X519" s="169"/>
      <c r="Y519" s="169"/>
      <c r="Z519" s="169"/>
      <c r="AA519" s="169"/>
      <c r="AB519" s="169"/>
      <c r="AC519" s="169"/>
      <c r="AD519" s="169"/>
      <c r="AE519" s="169"/>
      <c r="AF519" s="169"/>
      <c r="AG519" s="169"/>
      <c r="AH519" s="169"/>
      <c r="AI519" s="169"/>
      <c r="AJ519" s="169"/>
      <c r="AK519" s="169"/>
      <c r="AL519" s="169"/>
      <c r="AM519" s="169"/>
      <c r="AN519" s="169"/>
      <c r="AO519" s="169"/>
      <c r="AP519" s="169"/>
      <c r="AQ519" s="169"/>
      <c r="AR519" s="169"/>
      <c r="AS519" s="169"/>
      <c r="AT519" s="169"/>
      <c r="AU519" s="169"/>
      <c r="AV519" s="169"/>
      <c r="AW519" s="169"/>
      <c r="AX519" s="169"/>
    </row>
    <row r="520" spans="2:50">
      <c r="B520" s="169"/>
      <c r="C520" s="179"/>
      <c r="D520" s="169"/>
      <c r="E520" s="169"/>
      <c r="F520" s="169"/>
      <c r="G520" s="169"/>
      <c r="H520" s="169"/>
      <c r="I520" s="169"/>
    </row>
    <row r="521" spans="2:50">
      <c r="B521" s="169"/>
      <c r="C521" s="179"/>
      <c r="D521" s="169"/>
      <c r="E521" s="169"/>
      <c r="F521" s="169"/>
      <c r="G521" s="169"/>
      <c r="H521" s="169"/>
      <c r="I521" s="169"/>
    </row>
    <row r="522" spans="2:50">
      <c r="B522" s="169"/>
      <c r="C522" s="179"/>
      <c r="D522" s="169"/>
      <c r="E522" s="169"/>
      <c r="F522" s="169"/>
      <c r="G522" s="169"/>
      <c r="H522" s="169"/>
      <c r="I522" s="169"/>
    </row>
    <row r="523" spans="2:50">
      <c r="B523" s="169"/>
      <c r="C523" s="179"/>
      <c r="D523" s="169"/>
      <c r="E523" s="169"/>
      <c r="F523" s="169"/>
      <c r="G523" s="169"/>
      <c r="H523" s="169"/>
      <c r="I523" s="169"/>
    </row>
    <row r="524" spans="2:50">
      <c r="B524" s="169"/>
      <c r="C524" s="179"/>
      <c r="D524" s="169"/>
      <c r="E524" s="169"/>
      <c r="F524" s="169"/>
      <c r="G524" s="169"/>
      <c r="H524" s="169"/>
      <c r="I524" s="169"/>
    </row>
    <row r="525" spans="2:50">
      <c r="B525" s="169"/>
      <c r="C525" s="179"/>
      <c r="D525" s="169"/>
      <c r="E525" s="169"/>
      <c r="F525" s="169"/>
      <c r="G525" s="169"/>
      <c r="H525" s="169"/>
      <c r="I525" s="169"/>
    </row>
    <row r="526" spans="2:50">
      <c r="B526" s="169"/>
      <c r="C526" s="179"/>
      <c r="D526" s="169"/>
      <c r="E526" s="169"/>
      <c r="F526" s="169"/>
      <c r="G526" s="169"/>
      <c r="H526" s="169"/>
      <c r="I526" s="169"/>
    </row>
    <row r="527" spans="2:50">
      <c r="B527" s="169"/>
      <c r="C527" s="179"/>
      <c r="D527" s="169"/>
      <c r="E527" s="169"/>
      <c r="F527" s="169"/>
      <c r="G527" s="169"/>
      <c r="H527" s="169"/>
      <c r="I527" s="169"/>
    </row>
    <row r="550" spans="10:12">
      <c r="J550" s="184"/>
      <c r="K550" s="163"/>
      <c r="L550" s="162"/>
    </row>
    <row r="551" spans="10:12">
      <c r="J551" s="180"/>
      <c r="K551" s="163"/>
      <c r="L551" s="162"/>
    </row>
    <row r="552" spans="10:12">
      <c r="J552" s="162"/>
      <c r="K552" s="163"/>
      <c r="L552" s="162"/>
    </row>
    <row r="553" spans="10:12">
      <c r="J553" s="180"/>
      <c r="K553" s="163"/>
      <c r="L553" s="168"/>
    </row>
  </sheetData>
  <pageMargins left="0.196527777777778" right="0.118055555555556" top="0.15763888888888899" bottom="0.15763888888888899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Q41"/>
  <sheetViews>
    <sheetView topLeftCell="A4" workbookViewId="0">
      <pane xSplit="1" topLeftCell="B1" activePane="topRight" state="frozen"/>
      <selection pane="topRight" activeCell="AA14" sqref="AA14"/>
    </sheetView>
  </sheetViews>
  <sheetFormatPr defaultRowHeight="14.4"/>
  <cols>
    <col min="1" max="1" width="8.33203125" customWidth="1"/>
    <col min="2" max="2" width="5.88671875" customWidth="1"/>
    <col min="3" max="3" width="5.5546875" customWidth="1"/>
    <col min="4" max="4" width="4.88671875" customWidth="1"/>
    <col min="5" max="5" width="5.6640625" customWidth="1"/>
    <col min="6" max="6" width="4.44140625" customWidth="1"/>
    <col min="7" max="7" width="6.5546875" customWidth="1"/>
    <col min="8" max="8" width="5.88671875" customWidth="1"/>
    <col min="9" max="9" width="5.5546875" customWidth="1"/>
    <col min="10" max="10" width="4.5546875" customWidth="1"/>
    <col min="11" max="11" width="5.33203125" customWidth="1"/>
    <col min="12" max="12" width="5.5546875" customWidth="1"/>
    <col min="13" max="13" width="5.6640625" customWidth="1"/>
    <col min="14" max="14" width="5" customWidth="1"/>
    <col min="15" max="16" width="5.88671875" customWidth="1"/>
    <col min="17" max="17" width="5.44140625" customWidth="1"/>
    <col min="18" max="18" width="6.109375" customWidth="1"/>
    <col min="19" max="19" width="6" customWidth="1"/>
    <col min="20" max="20" width="5.33203125" customWidth="1"/>
    <col min="21" max="21" width="6.6640625" customWidth="1"/>
    <col min="22" max="22" width="6.33203125" customWidth="1"/>
    <col min="23" max="23" width="6.109375"/>
    <col min="24" max="24" width="5.5546875" customWidth="1"/>
    <col min="25" max="26" width="5.44140625" customWidth="1"/>
    <col min="27" max="27" width="28.44140625"/>
    <col min="28" max="1025" width="8.33203125"/>
  </cols>
  <sheetData>
    <row r="1" spans="1:69">
      <c r="A1" t="s">
        <v>153</v>
      </c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</row>
    <row r="2" spans="1:69" ht="12" customHeight="1">
      <c r="C2" t="s">
        <v>348</v>
      </c>
      <c r="G2" t="s">
        <v>154</v>
      </c>
      <c r="K2" t="s">
        <v>155</v>
      </c>
      <c r="P2" t="s">
        <v>347</v>
      </c>
      <c r="AA2" s="19"/>
      <c r="AB2" s="19"/>
      <c r="AC2" s="29"/>
      <c r="AD2" s="20"/>
      <c r="AE2" s="20"/>
      <c r="AF2" s="20"/>
      <c r="AG2" s="20"/>
      <c r="AH2" s="20"/>
      <c r="AI2" s="20"/>
      <c r="AJ2" s="20"/>
      <c r="AK2" s="20"/>
      <c r="AL2" s="19"/>
      <c r="AM2" s="19"/>
      <c r="AN2" s="11"/>
      <c r="AO2" s="19"/>
      <c r="AP2" s="29"/>
      <c r="AQ2" s="19"/>
      <c r="AR2" s="19"/>
      <c r="AS2" s="29"/>
      <c r="AT2" s="11"/>
      <c r="AU2" s="29"/>
      <c r="AV2" s="19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</row>
    <row r="3" spans="1:69" ht="15.75" customHeight="1">
      <c r="V3" t="s">
        <v>156</v>
      </c>
      <c r="AA3" s="19"/>
      <c r="AB3" s="19"/>
      <c r="AC3" s="29"/>
      <c r="AD3" s="20"/>
      <c r="AE3" s="20"/>
      <c r="AF3" s="20"/>
      <c r="AG3" s="20"/>
      <c r="AH3" s="20"/>
      <c r="AI3" s="20"/>
      <c r="AJ3" s="20"/>
      <c r="AK3" s="20"/>
      <c r="AL3" s="19"/>
      <c r="AM3" s="19"/>
      <c r="AN3" s="19"/>
      <c r="AO3" s="19"/>
      <c r="AP3" s="29"/>
      <c r="AQ3" s="19"/>
      <c r="AR3" s="19"/>
      <c r="AS3" s="29"/>
      <c r="AT3" s="11"/>
      <c r="AU3" s="29"/>
      <c r="AV3" s="19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</row>
    <row r="4" spans="1:69" ht="15" customHeight="1">
      <c r="A4" s="116"/>
      <c r="B4" s="125" t="s">
        <v>157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81"/>
      <c r="Y4" s="64"/>
      <c r="AA4" s="29"/>
      <c r="AB4" s="29"/>
      <c r="AC4" s="29"/>
      <c r="AD4" s="20"/>
      <c r="AE4" s="20"/>
      <c r="AF4" s="20"/>
      <c r="AG4" s="20"/>
      <c r="AH4" s="20"/>
      <c r="AI4" s="20"/>
      <c r="AJ4" s="20"/>
      <c r="AK4" s="20"/>
      <c r="AL4" s="19"/>
      <c r="AM4" s="19"/>
      <c r="AN4" s="19"/>
      <c r="AO4" s="19"/>
      <c r="AP4" s="29"/>
      <c r="AQ4" s="29"/>
      <c r="AR4" s="29"/>
      <c r="AS4" s="29"/>
      <c r="AT4" s="11"/>
      <c r="AU4" s="29"/>
      <c r="AV4" s="19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</row>
    <row r="5" spans="1:69" ht="12.75" customHeight="1">
      <c r="A5" s="102" t="s">
        <v>158</v>
      </c>
      <c r="B5" s="97" t="s">
        <v>159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35"/>
      <c r="Y5" s="87"/>
      <c r="AA5" s="19"/>
      <c r="AB5" s="29"/>
      <c r="AC5" s="29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9"/>
      <c r="AQ5" s="19"/>
      <c r="AR5" s="29"/>
      <c r="AS5" s="29"/>
      <c r="AT5" s="11"/>
      <c r="AU5" s="29"/>
      <c r="AV5" s="19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</row>
    <row r="6" spans="1:69" ht="14.25" customHeight="1">
      <c r="A6" s="102"/>
      <c r="B6" s="127" t="s">
        <v>104</v>
      </c>
      <c r="C6" s="101"/>
      <c r="D6" s="127" t="s">
        <v>160</v>
      </c>
      <c r="E6" s="128"/>
      <c r="F6" s="73"/>
      <c r="G6" s="84"/>
      <c r="H6" s="73"/>
      <c r="I6" s="84"/>
      <c r="J6" s="73"/>
      <c r="K6" s="84"/>
      <c r="L6" s="73"/>
      <c r="M6" s="84"/>
      <c r="N6" s="73"/>
      <c r="O6" s="84"/>
      <c r="P6" s="100"/>
      <c r="Q6" s="64"/>
      <c r="R6" s="73"/>
      <c r="S6" s="84"/>
      <c r="T6" s="73"/>
      <c r="U6" s="84"/>
      <c r="V6" s="73"/>
      <c r="W6" s="84"/>
      <c r="X6" s="73"/>
      <c r="Y6" s="84"/>
      <c r="AA6" s="29"/>
      <c r="AB6" s="19"/>
      <c r="AC6" s="2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29"/>
      <c r="AQ6" s="29"/>
      <c r="AR6" s="19"/>
      <c r="AS6" s="29"/>
      <c r="AT6" s="11"/>
      <c r="AU6" s="29"/>
      <c r="AV6" s="19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</row>
    <row r="7" spans="1:69" ht="15" customHeight="1">
      <c r="A7" s="102"/>
      <c r="B7" s="127" t="s">
        <v>161</v>
      </c>
      <c r="C7" s="101"/>
      <c r="D7" s="127" t="s">
        <v>162</v>
      </c>
      <c r="E7" s="128"/>
      <c r="F7" s="73"/>
      <c r="G7" s="84"/>
      <c r="H7" s="73"/>
      <c r="I7" s="84"/>
      <c r="J7" s="73"/>
      <c r="K7" s="84"/>
      <c r="L7" s="73" t="s">
        <v>163</v>
      </c>
      <c r="M7" s="84"/>
      <c r="N7" s="73" t="s">
        <v>163</v>
      </c>
      <c r="O7" s="84"/>
      <c r="P7" s="73"/>
      <c r="Q7" s="84"/>
      <c r="R7" s="73" t="s">
        <v>164</v>
      </c>
      <c r="S7" s="84"/>
      <c r="T7" s="73" t="s">
        <v>165</v>
      </c>
      <c r="U7" s="84"/>
      <c r="V7" s="73" t="s">
        <v>99</v>
      </c>
      <c r="W7" s="84"/>
      <c r="X7" s="73" t="s">
        <v>126</v>
      </c>
      <c r="Y7" s="84"/>
      <c r="AA7" s="19"/>
      <c r="AB7" s="20"/>
      <c r="AC7" s="2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29"/>
      <c r="AQ7" s="29"/>
      <c r="AR7" s="20"/>
      <c r="AS7" s="29"/>
      <c r="AT7" s="19"/>
      <c r="AU7" s="29"/>
      <c r="AV7" s="19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</row>
    <row r="8" spans="1:69" ht="15" thickBot="1">
      <c r="A8" s="102"/>
      <c r="B8" s="129" t="s">
        <v>104</v>
      </c>
      <c r="C8" s="130"/>
      <c r="D8" s="129" t="s">
        <v>161</v>
      </c>
      <c r="E8" s="131"/>
      <c r="F8" s="67" t="s">
        <v>120</v>
      </c>
      <c r="G8" s="87"/>
      <c r="H8" s="67" t="s">
        <v>124</v>
      </c>
      <c r="I8" s="87"/>
      <c r="J8" s="67" t="s">
        <v>64</v>
      </c>
      <c r="K8" s="87"/>
      <c r="L8" s="67" t="s">
        <v>166</v>
      </c>
      <c r="M8" s="87"/>
      <c r="N8" s="112" t="s">
        <v>167</v>
      </c>
      <c r="O8" s="87"/>
      <c r="P8" s="67" t="s">
        <v>82</v>
      </c>
      <c r="Q8" s="87"/>
      <c r="R8" s="67" t="s">
        <v>168</v>
      </c>
      <c r="S8" s="87"/>
      <c r="T8" s="67" t="s">
        <v>169</v>
      </c>
      <c r="U8" s="87"/>
      <c r="V8" s="67" t="s">
        <v>170</v>
      </c>
      <c r="W8" s="87"/>
      <c r="X8" s="112" t="s">
        <v>171</v>
      </c>
      <c r="Y8" s="87"/>
      <c r="AA8" s="19"/>
      <c r="AB8" s="29"/>
      <c r="AC8" s="29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29"/>
      <c r="AQ8" s="29"/>
      <c r="AR8" s="29"/>
      <c r="AS8" s="11"/>
      <c r="AT8" s="77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</row>
    <row r="9" spans="1:69" ht="15" thickBot="1">
      <c r="A9" s="104"/>
      <c r="B9" s="705" t="s">
        <v>172</v>
      </c>
      <c r="C9" s="706" t="s">
        <v>56</v>
      </c>
      <c r="D9" s="705" t="s">
        <v>172</v>
      </c>
      <c r="E9" s="706" t="s">
        <v>56</v>
      </c>
      <c r="F9" s="705" t="s">
        <v>172</v>
      </c>
      <c r="G9" s="706" t="s">
        <v>56</v>
      </c>
      <c r="H9" s="705" t="s">
        <v>172</v>
      </c>
      <c r="I9" s="706" t="s">
        <v>56</v>
      </c>
      <c r="J9" s="705" t="s">
        <v>172</v>
      </c>
      <c r="K9" s="706" t="s">
        <v>56</v>
      </c>
      <c r="L9" s="705" t="s">
        <v>172</v>
      </c>
      <c r="M9" s="706" t="s">
        <v>56</v>
      </c>
      <c r="N9" s="705" t="s">
        <v>172</v>
      </c>
      <c r="O9" s="706" t="s">
        <v>56</v>
      </c>
      <c r="P9" s="705" t="s">
        <v>172</v>
      </c>
      <c r="Q9" s="706" t="s">
        <v>56</v>
      </c>
      <c r="R9" s="708" t="s">
        <v>172</v>
      </c>
      <c r="S9" s="706" t="s">
        <v>56</v>
      </c>
      <c r="T9" s="705" t="s">
        <v>172</v>
      </c>
      <c r="U9" s="706" t="s">
        <v>56</v>
      </c>
      <c r="V9" s="705" t="s">
        <v>172</v>
      </c>
      <c r="W9" s="706" t="s">
        <v>56</v>
      </c>
      <c r="X9" s="705" t="s">
        <v>172</v>
      </c>
      <c r="Y9" s="709" t="s">
        <v>56</v>
      </c>
      <c r="AA9" s="19"/>
      <c r="AB9" s="29"/>
      <c r="AC9" s="29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29"/>
      <c r="AQ9" s="132"/>
      <c r="AR9" s="29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</row>
    <row r="10" spans="1:69">
      <c r="A10" s="114"/>
      <c r="B10" s="703"/>
      <c r="C10" s="704">
        <v>1</v>
      </c>
      <c r="D10" s="703"/>
      <c r="E10" s="704">
        <v>1</v>
      </c>
      <c r="F10" s="703"/>
      <c r="G10" s="704">
        <v>1</v>
      </c>
      <c r="H10" s="703"/>
      <c r="I10" s="704">
        <v>1</v>
      </c>
      <c r="J10" s="703"/>
      <c r="K10" s="704">
        <v>1</v>
      </c>
      <c r="L10" s="703"/>
      <c r="M10" s="704">
        <v>1</v>
      </c>
      <c r="N10" s="703"/>
      <c r="O10" s="704">
        <v>1</v>
      </c>
      <c r="P10" s="703"/>
      <c r="Q10" s="704">
        <v>1</v>
      </c>
      <c r="R10" s="703"/>
      <c r="S10" s="704">
        <v>1</v>
      </c>
      <c r="T10" s="703"/>
      <c r="U10" s="704">
        <v>1</v>
      </c>
      <c r="V10" s="703"/>
      <c r="W10" s="704">
        <v>1</v>
      </c>
      <c r="X10" s="703"/>
      <c r="Y10" s="704">
        <v>1</v>
      </c>
      <c r="AA10" s="19"/>
      <c r="AB10" s="29"/>
      <c r="AC10" s="29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29"/>
      <c r="AQ10" s="132"/>
      <c r="AR10" s="29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</row>
    <row r="11" spans="1:69">
      <c r="A11" s="94"/>
      <c r="B11" s="114"/>
      <c r="C11" s="133">
        <v>1</v>
      </c>
      <c r="D11" s="94"/>
      <c r="E11" s="133">
        <v>1</v>
      </c>
      <c r="F11" s="94"/>
      <c r="G11" s="133">
        <v>1</v>
      </c>
      <c r="H11" s="94"/>
      <c r="I11" s="133">
        <v>1</v>
      </c>
      <c r="J11" s="94"/>
      <c r="K11" s="133">
        <v>1</v>
      </c>
      <c r="L11" s="94"/>
      <c r="M11" s="133">
        <v>1</v>
      </c>
      <c r="N11" s="94"/>
      <c r="O11" s="133">
        <v>1</v>
      </c>
      <c r="P11" s="94"/>
      <c r="Q11" s="133">
        <v>1</v>
      </c>
      <c r="R11" s="94"/>
      <c r="S11" s="133">
        <v>1</v>
      </c>
      <c r="T11" s="94"/>
      <c r="U11" s="133">
        <v>1</v>
      </c>
      <c r="V11" s="94"/>
      <c r="W11" s="133">
        <v>1</v>
      </c>
      <c r="X11" s="94"/>
      <c r="Y11" s="133">
        <v>1</v>
      </c>
      <c r="AA11" s="19"/>
      <c r="AB11" s="29"/>
      <c r="AC11" s="29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29"/>
      <c r="AQ11" s="132"/>
      <c r="AR11" s="29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</row>
    <row r="12" spans="1:69">
      <c r="C12" s="6"/>
      <c r="AA12" s="19"/>
      <c r="AB12" s="29"/>
      <c r="AC12" s="29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29"/>
      <c r="AQ12" s="132"/>
      <c r="AR12" s="29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</row>
    <row r="13" spans="1:69">
      <c r="AA13" s="19"/>
      <c r="AB13" s="29"/>
      <c r="AC13" s="29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29"/>
      <c r="AQ13" s="132"/>
      <c r="AR13" s="29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</row>
    <row r="14" spans="1:69">
      <c r="AA14" s="19"/>
      <c r="AB14" s="29"/>
      <c r="AC14" s="29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29"/>
      <c r="AQ14" s="132"/>
      <c r="AR14" s="29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</row>
    <row r="15" spans="1:69">
      <c r="T15" t="s">
        <v>173</v>
      </c>
      <c r="AA15" s="19"/>
      <c r="AB15" s="29"/>
      <c r="AC15" s="29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29"/>
      <c r="AQ15" s="132"/>
      <c r="AR15" s="29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</row>
    <row r="16" spans="1:69" ht="15.6">
      <c r="A16" s="116"/>
      <c r="B16" s="134" t="s">
        <v>157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64"/>
      <c r="AA16" s="19"/>
      <c r="AB16" s="29"/>
      <c r="AC16" s="29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29"/>
      <c r="AQ16" s="132"/>
      <c r="AR16" s="29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</row>
    <row r="17" spans="1:69">
      <c r="A17" s="102" t="s">
        <v>158</v>
      </c>
      <c r="B17" s="67" t="s">
        <v>159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87"/>
      <c r="AA17" s="19"/>
      <c r="AB17" s="29"/>
      <c r="AC17" s="29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29"/>
      <c r="AQ17" s="132"/>
      <c r="AR17" s="29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</row>
    <row r="18" spans="1:69">
      <c r="A18" s="73"/>
      <c r="B18" s="135"/>
      <c r="C18" s="103"/>
      <c r="D18" s="123"/>
      <c r="E18" s="123"/>
      <c r="F18" s="100"/>
      <c r="G18" s="64"/>
      <c r="H18" s="11"/>
      <c r="I18" s="84"/>
      <c r="J18" s="73"/>
      <c r="K18" s="84"/>
      <c r="L18" s="73"/>
      <c r="M18" s="84"/>
      <c r="N18" s="73"/>
      <c r="O18" s="84"/>
      <c r="P18" s="100"/>
      <c r="Q18" s="64"/>
      <c r="R18" s="73"/>
      <c r="S18" s="84"/>
      <c r="T18" s="73"/>
      <c r="U18" s="84"/>
      <c r="V18" s="73"/>
      <c r="W18" s="84"/>
      <c r="X18" s="73"/>
      <c r="Y18" s="84"/>
      <c r="AA18" s="19"/>
      <c r="AB18" s="29"/>
      <c r="AC18" s="29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29"/>
      <c r="AQ18" s="132"/>
      <c r="AR18" s="29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</row>
    <row r="19" spans="1:69" ht="15.6">
      <c r="A19" s="73"/>
      <c r="B19" s="136" t="s">
        <v>92</v>
      </c>
      <c r="C19" s="101"/>
      <c r="D19" s="68" t="s">
        <v>95</v>
      </c>
      <c r="E19" s="123"/>
      <c r="F19" s="127" t="s">
        <v>174</v>
      </c>
      <c r="G19" s="84"/>
      <c r="H19" s="11" t="s">
        <v>175</v>
      </c>
      <c r="I19" s="84"/>
      <c r="J19" s="73" t="s">
        <v>128</v>
      </c>
      <c r="K19" s="84"/>
      <c r="L19" s="73" t="s">
        <v>128</v>
      </c>
      <c r="M19" s="84"/>
      <c r="N19" s="73" t="s">
        <v>83</v>
      </c>
      <c r="O19" s="84"/>
      <c r="P19" s="73" t="s">
        <v>176</v>
      </c>
      <c r="Q19" s="84"/>
      <c r="R19" s="73" t="s">
        <v>61</v>
      </c>
      <c r="S19" s="84"/>
      <c r="T19" s="111" t="s">
        <v>177</v>
      </c>
      <c r="U19" s="84"/>
      <c r="V19" s="73" t="s">
        <v>67</v>
      </c>
      <c r="W19" s="84"/>
      <c r="X19" s="73" t="s">
        <v>178</v>
      </c>
      <c r="Y19" s="84"/>
      <c r="AA19" s="19"/>
      <c r="AB19" s="29"/>
      <c r="AC19" s="29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29"/>
      <c r="AQ19" s="132"/>
      <c r="AR19" s="29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</row>
    <row r="20" spans="1:69" ht="16.2" thickBot="1">
      <c r="A20" s="73"/>
      <c r="B20" s="137"/>
      <c r="C20" s="130"/>
      <c r="D20" s="138"/>
      <c r="E20" s="139"/>
      <c r="F20" s="129"/>
      <c r="G20" s="87"/>
      <c r="H20" s="35"/>
      <c r="I20" s="87"/>
      <c r="J20" s="67" t="s">
        <v>179</v>
      </c>
      <c r="K20" s="87"/>
      <c r="L20" s="129" t="s">
        <v>180</v>
      </c>
      <c r="M20" s="87"/>
      <c r="N20" s="112" t="s">
        <v>181</v>
      </c>
      <c r="O20" s="87"/>
      <c r="P20" s="67"/>
      <c r="Q20" s="87"/>
      <c r="R20" s="67"/>
      <c r="S20" s="87"/>
      <c r="T20" s="67" t="s">
        <v>169</v>
      </c>
      <c r="U20" s="87"/>
      <c r="V20" s="67"/>
      <c r="W20" s="87"/>
      <c r="X20" s="140" t="s">
        <v>182</v>
      </c>
      <c r="Y20" s="87"/>
      <c r="AA20" s="19"/>
      <c r="AB20" s="29"/>
      <c r="AC20" s="29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29"/>
      <c r="AQ20" s="132"/>
      <c r="AR20" s="29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ht="15" customHeight="1" thickBot="1">
      <c r="A21" s="104"/>
      <c r="B21" s="705" t="s">
        <v>172</v>
      </c>
      <c r="C21" s="706" t="s">
        <v>56</v>
      </c>
      <c r="D21" s="705" t="s">
        <v>172</v>
      </c>
      <c r="E21" s="706" t="s">
        <v>56</v>
      </c>
      <c r="F21" s="124" t="s">
        <v>172</v>
      </c>
      <c r="G21" s="707" t="s">
        <v>56</v>
      </c>
      <c r="H21" s="705" t="s">
        <v>172</v>
      </c>
      <c r="I21" s="706" t="s">
        <v>56</v>
      </c>
      <c r="J21" s="705" t="s">
        <v>172</v>
      </c>
      <c r="K21" s="706" t="s">
        <v>56</v>
      </c>
      <c r="L21" s="45" t="s">
        <v>172</v>
      </c>
      <c r="M21" s="141" t="s">
        <v>56</v>
      </c>
      <c r="N21" s="705" t="s">
        <v>172</v>
      </c>
      <c r="O21" s="706" t="s">
        <v>56</v>
      </c>
      <c r="P21" s="705" t="s">
        <v>172</v>
      </c>
      <c r="Q21" s="706" t="s">
        <v>56</v>
      </c>
      <c r="R21" s="708" t="s">
        <v>172</v>
      </c>
      <c r="S21" s="706" t="s">
        <v>56</v>
      </c>
      <c r="T21" s="705" t="s">
        <v>172</v>
      </c>
      <c r="U21" s="706" t="s">
        <v>56</v>
      </c>
      <c r="V21" s="705" t="s">
        <v>172</v>
      </c>
      <c r="W21" s="706" t="s">
        <v>56</v>
      </c>
      <c r="X21" s="705" t="s">
        <v>172</v>
      </c>
      <c r="Y21" s="709" t="s">
        <v>56</v>
      </c>
      <c r="AA21" s="19"/>
      <c r="AB21" s="29"/>
      <c r="AC21" s="29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29"/>
      <c r="AQ21" s="132"/>
      <c r="AR21" s="29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69" ht="15.75" customHeight="1">
      <c r="A22" s="114"/>
      <c r="B22" s="703"/>
      <c r="C22" s="704">
        <v>1</v>
      </c>
      <c r="D22" s="703"/>
      <c r="E22" s="704">
        <v>1</v>
      </c>
      <c r="F22" s="703"/>
      <c r="G22" s="704">
        <v>1</v>
      </c>
      <c r="H22" s="703">
        <v>3.3</v>
      </c>
      <c r="I22" s="704">
        <v>1</v>
      </c>
      <c r="J22" s="703"/>
      <c r="K22" s="704">
        <v>1</v>
      </c>
      <c r="L22" s="703"/>
      <c r="M22" s="704">
        <v>1</v>
      </c>
      <c r="N22" s="703"/>
      <c r="O22" s="704">
        <v>1</v>
      </c>
      <c r="P22" s="703"/>
      <c r="Q22" s="704">
        <v>1</v>
      </c>
      <c r="R22" s="703"/>
      <c r="S22" s="704">
        <v>1</v>
      </c>
      <c r="T22" s="703">
        <v>2.5</v>
      </c>
      <c r="U22" s="704">
        <v>1</v>
      </c>
      <c r="V22" s="703">
        <v>12</v>
      </c>
      <c r="W22" s="704">
        <v>1</v>
      </c>
      <c r="X22" s="703">
        <v>786</v>
      </c>
      <c r="Y22" s="704">
        <v>1</v>
      </c>
      <c r="AA22" s="19"/>
      <c r="AB22" s="29"/>
      <c r="AC22" s="29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29"/>
      <c r="AQ22" s="132"/>
      <c r="AR22" s="29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</row>
    <row r="23" spans="1:69">
      <c r="A23" s="94"/>
      <c r="B23" s="114"/>
      <c r="C23" s="133">
        <v>1</v>
      </c>
      <c r="D23" s="94"/>
      <c r="E23" s="133">
        <v>1</v>
      </c>
      <c r="F23" s="94"/>
      <c r="G23" s="133">
        <v>1</v>
      </c>
      <c r="H23" s="94">
        <v>3.3</v>
      </c>
      <c r="I23" s="133">
        <v>1</v>
      </c>
      <c r="J23" s="94"/>
      <c r="K23" s="133">
        <v>1</v>
      </c>
      <c r="L23" s="94"/>
      <c r="M23" s="133">
        <v>1</v>
      </c>
      <c r="N23" s="94"/>
      <c r="O23" s="133">
        <v>1</v>
      </c>
      <c r="P23" s="94"/>
      <c r="Q23" s="133">
        <v>1</v>
      </c>
      <c r="R23" s="94"/>
      <c r="S23" s="133">
        <v>1</v>
      </c>
      <c r="T23" s="94">
        <v>2.5</v>
      </c>
      <c r="U23" s="133">
        <v>1</v>
      </c>
      <c r="V23" s="94">
        <v>12</v>
      </c>
      <c r="W23" s="133">
        <v>1</v>
      </c>
      <c r="X23" s="94">
        <v>786</v>
      </c>
      <c r="Y23" s="133">
        <v>1</v>
      </c>
      <c r="AA23" s="19"/>
      <c r="AB23" s="29"/>
      <c r="AC23" s="29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29"/>
      <c r="AQ23" s="132"/>
      <c r="AR23" s="29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</row>
    <row r="24" spans="1:69">
      <c r="AA24" s="19"/>
      <c r="AB24" s="29"/>
      <c r="AC24" s="29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29"/>
      <c r="AQ24" s="132"/>
      <c r="AR24" s="29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</row>
    <row r="25" spans="1:69">
      <c r="AA25" s="19"/>
      <c r="AB25" s="29"/>
      <c r="AC25" s="29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29"/>
      <c r="AQ25" s="132"/>
      <c r="AR25" s="29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</row>
    <row r="26" spans="1:69" ht="16.5" customHeight="1">
      <c r="AA26" s="19"/>
      <c r="AB26" s="29"/>
      <c r="AC26" s="142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42"/>
      <c r="AQ26" s="132"/>
      <c r="AR26" s="29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</row>
    <row r="27" spans="1:69">
      <c r="AA27" s="19"/>
      <c r="AB27" s="29"/>
      <c r="AC27" s="142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42"/>
      <c r="AQ27" s="132"/>
      <c r="AR27" s="29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</row>
    <row r="28" spans="1:69">
      <c r="AA28" s="19"/>
      <c r="AB28" s="29"/>
      <c r="AC28" s="142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42"/>
      <c r="AQ28" s="132"/>
      <c r="AR28" s="29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</row>
    <row r="29" spans="1:69">
      <c r="AA29" s="19"/>
      <c r="AB29" s="29"/>
      <c r="AC29" s="29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29"/>
      <c r="AQ29" s="132"/>
      <c r="AR29" s="29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</row>
    <row r="30" spans="1:69">
      <c r="AA30" s="19"/>
      <c r="AB30" s="29"/>
      <c r="AC30" s="143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42"/>
      <c r="AQ30" s="132"/>
      <c r="AR30" s="29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</row>
    <row r="31" spans="1:69">
      <c r="AA31" s="19"/>
      <c r="AB31" s="29"/>
      <c r="AC31" s="29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29"/>
      <c r="AQ31" s="132"/>
      <c r="AR31" s="29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</row>
    <row r="32" spans="1:69" ht="12.75" customHeight="1">
      <c r="AA32" s="19"/>
      <c r="AB32" s="29"/>
      <c r="AC32" s="29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29"/>
      <c r="AQ32" s="132"/>
      <c r="AR32" s="29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</row>
    <row r="33" spans="27:69" ht="13.5" customHeight="1">
      <c r="AA33" s="19"/>
      <c r="AB33" s="29"/>
      <c r="AC33" s="29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29"/>
      <c r="AQ33" s="132"/>
      <c r="AR33" s="29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</row>
    <row r="34" spans="27:69" ht="15" customHeight="1">
      <c r="AA34" s="19"/>
      <c r="AB34" s="29"/>
      <c r="AC34" s="29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29"/>
      <c r="AQ34" s="132"/>
      <c r="AR34" s="29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</row>
    <row r="35" spans="27:69" ht="14.25" customHeight="1">
      <c r="AA35" s="19"/>
      <c r="AB35" s="29"/>
      <c r="AC35" s="29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29"/>
      <c r="AQ35" s="132"/>
      <c r="AR35" s="29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</row>
    <row r="36" spans="27:69" ht="15.75" customHeight="1">
      <c r="AA36" s="19"/>
      <c r="AB36" s="29"/>
      <c r="AC36" s="29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44"/>
      <c r="AP36" s="142"/>
      <c r="AQ36" s="132"/>
      <c r="AR36" s="29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</row>
    <row r="37" spans="27:69" ht="15.75" customHeight="1">
      <c r="AA37" s="19"/>
      <c r="AB37" s="29"/>
      <c r="AC37" s="29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44"/>
      <c r="AP37" s="142"/>
      <c r="AQ37" s="132"/>
      <c r="AR37" s="29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</row>
    <row r="38" spans="27:69" ht="15" customHeight="1">
      <c r="AA38" s="19"/>
      <c r="AB38" s="29"/>
      <c r="AC38" s="29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42"/>
      <c r="AQ38" s="132"/>
      <c r="AR38" s="29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</row>
    <row r="39" spans="27:69" ht="14.25" customHeight="1">
      <c r="AA39" s="19"/>
      <c r="AB39" s="29"/>
      <c r="AC39" s="29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42"/>
      <c r="AQ39" s="132"/>
      <c r="AR39" s="29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</row>
    <row r="40" spans="27:69"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</row>
    <row r="41" spans="27:69"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</row>
  </sheetData>
  <pageMargins left="0" right="0" top="0" bottom="0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7-11л. МЕНЮ завтрак-обед </vt:lpstr>
      <vt:lpstr>7-11л. РАСКЛАДКА завтрак-обед</vt:lpstr>
      <vt:lpstr>7-11л. ВЕДОМОСТЬ завтрак-обед</vt:lpstr>
      <vt:lpstr>12-18л. МЕНЮ завтрак-обед     </vt:lpstr>
      <vt:lpstr>12-18л. РАСКЛАДКА завтрак-обед</vt:lpstr>
      <vt:lpstr>12-18л. ВЕДОМОСТЬ завтрак-обед</vt:lpstr>
      <vt:lpstr>Компановка меню 7-18 лет</vt:lpstr>
      <vt:lpstr>выполн нат норм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Пользователь</cp:lastModifiedBy>
  <cp:revision>115</cp:revision>
  <cp:lastPrinted>2021-09-27T10:32:46Z</cp:lastPrinted>
  <dcterms:created xsi:type="dcterms:W3CDTF">2006-09-28T05:33:49Z</dcterms:created>
  <dcterms:modified xsi:type="dcterms:W3CDTF">2021-11-11T09:57:17Z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