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H10"/>
  <c r="I4"/>
  <c r="H4"/>
  <c r="G10" l="1"/>
  <c r="G14"/>
  <c r="G13"/>
  <c r="G12"/>
  <c r="G11"/>
  <c r="H9"/>
  <c r="H12"/>
  <c r="I12"/>
  <c r="I10"/>
  <c r="J9"/>
  <c r="I9"/>
  <c r="G9"/>
  <c r="H5"/>
  <c r="G5"/>
  <c r="G4"/>
  <c r="I15"/>
  <c r="H15"/>
  <c r="G15"/>
  <c r="J14"/>
  <c r="I14"/>
  <c r="H14"/>
  <c r="J13"/>
  <c r="I13"/>
  <c r="H13"/>
  <c r="J12" l="1"/>
  <c r="J11"/>
  <c r="I11"/>
  <c r="J10"/>
  <c r="F16"/>
  <c r="E16"/>
  <c r="F8"/>
  <c r="E8"/>
  <c r="H16" l="1"/>
  <c r="G16"/>
  <c r="J16"/>
  <c r="I16"/>
  <c r="J7"/>
  <c r="I7"/>
  <c r="H7"/>
  <c r="G7"/>
  <c r="J6"/>
  <c r="I6"/>
  <c r="H6"/>
  <c r="G6"/>
  <c r="J5"/>
  <c r="I5"/>
  <c r="G8"/>
  <c r="J4"/>
  <c r="J8" s="1"/>
  <c r="I8"/>
  <c r="H8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<sst xmlns="http://schemas.openxmlformats.org/spreadsheetml/2006/main" count="45" uniqueCount="41">
  <si>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</si>
  <si>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</si>
  <si>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</si>
  <si>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</si>
  <si>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</si>
  <si>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</si>
  <si>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</si>
  <si>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</si>
  <si>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</si>
  <si>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</si>
  <si>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</si>
  <si>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</si>
  <si>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</si>
  <si>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</si>
  <si>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</si>
  <si>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</si>
  <si>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</si>
  <si>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</si>
  <si>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</si>
  <si>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</si>
  <si>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</si>
  <si>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</si>
  <si>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</si>
  <si>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</si>
  <si>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Суп из овощей</t>
  </si>
  <si>
    <t>пр</t>
  </si>
  <si>
    <t>Бефстроганов</t>
  </si>
  <si>
    <t>423 01</t>
  </si>
  <si>
    <t>Макароны отварные</t>
  </si>
  <si>
    <t>Чай</t>
  </si>
  <si>
    <t>Хлеб ржано-пшеничный йодированный</t>
  </si>
  <si>
    <t>0 01</t>
  </si>
  <si>
    <t>Овощи свежие - помидоры (порционная нарезка)</t>
  </si>
  <si>
    <t>135 01</t>
  </si>
  <si>
    <t>388 01</t>
  </si>
  <si>
    <t>Картофель отварной с маслом</t>
  </si>
  <si>
    <t>Кисель плодово-ягодный</t>
  </si>
  <si>
    <t>2</t>
  </si>
  <si>
    <t>МБОУ Новоселовская СОШ №5</t>
  </si>
  <si>
    <t>Котлета рыбная с томатным соусом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</si>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</sst>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36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6" t="s">
        <v>0</v>
      </c>
      <c r="B1" s="41" t="s">
        <v>38</v>
      </c>
      <c r="C1" s="42"/>
      <c r="D1" s="43"/>
      <c r="E1" t="s">
        <v>18</v>
      </c>
      <c r="F1" s="39" t="s">
        <v>37</v>
      </c>
      <c r="I1" t="s">
        <v>1</v>
      </c>
      <c r="J1" s="40">
        <v>8</v>
      </c>
    </row>
    <row r="2" spans="1:10" ht="7.5" customHeight="1" thickBot="1">
      <c r="A2" s="36"/>
    </row>
    <row r="3" spans="1:10" ht="15.75" thickBot="1">
      <c r="A3" s="37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38" t="s">
        <v>10</v>
      </c>
      <c r="B4" s="29" t="s">
        <v>15</v>
      </c>
      <c r="C4" s="24" t="s">
        <v>27</v>
      </c>
      <c r="D4" s="19" t="s">
        <v>26</v>
      </c>
      <c r="E4" s="13">
        <v>120</v>
      </c>
      <c r="F4" s="14"/>
      <c r="G4" s="13">
        <f>220.4/100*E4</f>
        <v>264.48</v>
      </c>
      <c r="H4" s="13">
        <f>9.2/100*E4</f>
        <v>11.04</v>
      </c>
      <c r="I4" s="13">
        <f>14.2/100*E4</f>
        <v>17.04</v>
      </c>
      <c r="J4" s="15">
        <f>5.7/100*E4</f>
        <v>6.84</v>
      </c>
    </row>
    <row r="5" spans="1:10">
      <c r="A5" s="34"/>
      <c r="B5" s="30" t="s">
        <v>16</v>
      </c>
      <c r="C5" s="25">
        <v>332</v>
      </c>
      <c r="D5" s="20" t="s">
        <v>28</v>
      </c>
      <c r="E5" s="7">
        <v>150</v>
      </c>
      <c r="F5" s="8"/>
      <c r="G5" s="7">
        <f>95.2/100*E5</f>
        <v>142.80000000000001</v>
      </c>
      <c r="H5" s="7">
        <f>3/100*E5</f>
        <v>4.5</v>
      </c>
      <c r="I5" s="7">
        <f>0.9/100*E5</f>
        <v>1.35</v>
      </c>
      <c r="J5" s="9">
        <f>25.5/100*E5</f>
        <v>38.25</v>
      </c>
    </row>
    <row r="6" spans="1:10">
      <c r="A6" s="34"/>
      <c r="B6" s="30" t="s">
        <v>11</v>
      </c>
      <c r="C6" s="25">
        <v>684</v>
      </c>
      <c r="D6" s="20" t="s">
        <v>29</v>
      </c>
      <c r="E6" s="7">
        <v>200</v>
      </c>
      <c r="F6" s="8"/>
      <c r="G6" s="7">
        <f>39.8/100*E6</f>
        <v>79.599999999999994</v>
      </c>
      <c r="H6" s="7">
        <f>0.6/100*E6</f>
        <v>1.2</v>
      </c>
      <c r="I6" s="7">
        <f>0.2/100*E6</f>
        <v>0.4</v>
      </c>
      <c r="J6" s="9">
        <f>9/100*E6</f>
        <v>18</v>
      </c>
    </row>
    <row r="7" spans="1:10" ht="15.75" thickBot="1">
      <c r="A7" s="34"/>
      <c r="B7" s="30" t="s">
        <v>19</v>
      </c>
      <c r="C7" s="25" t="s">
        <v>31</v>
      </c>
      <c r="D7" s="20" t="s">
        <v>30</v>
      </c>
      <c r="E7" s="7">
        <v>30</v>
      </c>
      <c r="F7" s="8"/>
      <c r="G7" s="7">
        <f>249/100*E7</f>
        <v>74.7</v>
      </c>
      <c r="H7" s="7">
        <f>6.7/100*E7</f>
        <v>2.0100000000000002</v>
      </c>
      <c r="I7" s="7">
        <f>1.2/100*E7</f>
        <v>0.36</v>
      </c>
      <c r="J7" s="9">
        <f>52.9/100*E7</f>
        <v>15.870000000000001</v>
      </c>
    </row>
    <row r="8" spans="1:10" ht="15.75" thickBot="1">
      <c r="A8" s="35"/>
      <c r="B8" s="31"/>
      <c r="C8" s="26"/>
      <c r="D8" s="21"/>
      <c r="E8" s="5">
        <f t="shared" ref="E8:J8" si="0">SUM(E4:E7)</f>
        <v>500</v>
      </c>
      <c r="F8" s="5">
        <f t="shared" si="0"/>
        <v>0</v>
      </c>
      <c r="G8" s="5">
        <f t="shared" si="0"/>
        <v>561.58000000000004</v>
      </c>
      <c r="H8" s="5">
        <f t="shared" si="0"/>
        <v>18.75</v>
      </c>
      <c r="I8" s="5">
        <f t="shared" si="0"/>
        <v>19.149999999999999</v>
      </c>
      <c r="J8" s="5">
        <f t="shared" si="0"/>
        <v>78.960000000000008</v>
      </c>
    </row>
    <row r="9" spans="1:10" ht="30">
      <c r="A9" s="34" t="s">
        <v>12</v>
      </c>
      <c r="B9" s="32" t="s">
        <v>13</v>
      </c>
      <c r="C9" s="27">
        <v>0</v>
      </c>
      <c r="D9" s="22" t="s">
        <v>32</v>
      </c>
      <c r="E9" s="16">
        <v>60</v>
      </c>
      <c r="F9" s="17"/>
      <c r="G9" s="16">
        <f>23.5/100*E9</f>
        <v>14.1</v>
      </c>
      <c r="H9" s="16">
        <f>2.3/100*E9</f>
        <v>1.38</v>
      </c>
      <c r="I9" s="16">
        <f>0.3/100*E9</f>
        <v>0.18</v>
      </c>
      <c r="J9" s="18">
        <f>3.4/100*E9</f>
        <v>2.04</v>
      </c>
    </row>
    <row r="10" spans="1:10">
      <c r="A10" s="34"/>
      <c r="B10" s="30" t="s">
        <v>14</v>
      </c>
      <c r="C10" s="25" t="s">
        <v>33</v>
      </c>
      <c r="D10" s="20" t="s">
        <v>24</v>
      </c>
      <c r="E10" s="7">
        <v>200</v>
      </c>
      <c r="F10" s="8"/>
      <c r="G10" s="7">
        <f>65/100*E10</f>
        <v>130</v>
      </c>
      <c r="H10" s="7">
        <f>3.7/100*E10</f>
        <v>7.4000000000000012</v>
      </c>
      <c r="I10" s="7">
        <f>2.8/100*E10</f>
        <v>5.6</v>
      </c>
      <c r="J10" s="9">
        <f>6.2/100*E10</f>
        <v>12.4</v>
      </c>
    </row>
    <row r="11" spans="1:10">
      <c r="A11" s="34"/>
      <c r="B11" s="30" t="s">
        <v>15</v>
      </c>
      <c r="C11" s="25" t="s">
        <v>34</v>
      </c>
      <c r="D11" s="20" t="s">
        <v>39</v>
      </c>
      <c r="E11" s="7">
        <v>90</v>
      </c>
      <c r="F11" s="8"/>
      <c r="G11" s="7">
        <f>186/100*E11</f>
        <v>167.4</v>
      </c>
      <c r="H11" s="7">
        <f>7.9/100*E11</f>
        <v>7.11</v>
      </c>
      <c r="I11" s="7">
        <f>13.6/100*E11</f>
        <v>12.24</v>
      </c>
      <c r="J11" s="9">
        <f>2.7/100*E11</f>
        <v>2.4300000000000002</v>
      </c>
    </row>
    <row r="12" spans="1:10">
      <c r="A12" s="34"/>
      <c r="B12" s="30" t="s">
        <v>16</v>
      </c>
      <c r="C12" s="25">
        <v>203</v>
      </c>
      <c r="D12" s="20" t="s">
        <v>35</v>
      </c>
      <c r="E12" s="7">
        <v>150</v>
      </c>
      <c r="F12" s="8"/>
      <c r="G12" s="7">
        <f>97.9/100*E12</f>
        <v>146.85000000000002</v>
      </c>
      <c r="H12" s="7">
        <f>2.7/100*E12</f>
        <v>4.0500000000000007</v>
      </c>
      <c r="I12" s="7">
        <f>3.5/100*E12</f>
        <v>5.2500000000000009</v>
      </c>
      <c r="J12" s="9">
        <f>13.2/100*E12</f>
        <v>19.8</v>
      </c>
    </row>
    <row r="13" spans="1:10">
      <c r="A13" s="34"/>
      <c r="B13" s="30" t="s">
        <v>40</v>
      </c>
      <c r="C13" s="25">
        <v>648</v>
      </c>
      <c r="D13" s="20" t="s">
        <v>36</v>
      </c>
      <c r="E13" s="7">
        <v>200</v>
      </c>
      <c r="F13" s="8"/>
      <c r="G13" s="7">
        <f>65.2/100*E13</f>
        <v>130.4</v>
      </c>
      <c r="H13" s="7">
        <f>0.06/100*E13</f>
        <v>0.12</v>
      </c>
      <c r="I13" s="7">
        <f>0.02/100*E13</f>
        <v>0.04</v>
      </c>
      <c r="J13" s="9">
        <f>14.6/100*E13</f>
        <v>29.2</v>
      </c>
    </row>
    <row r="14" spans="1:10">
      <c r="A14" s="34"/>
      <c r="B14" s="30" t="s">
        <v>20</v>
      </c>
      <c r="C14" s="25" t="s">
        <v>25</v>
      </c>
      <c r="D14" s="20" t="s">
        <v>23</v>
      </c>
      <c r="E14" s="7">
        <v>50</v>
      </c>
      <c r="F14" s="8"/>
      <c r="G14" s="7">
        <f>242/100*E14</f>
        <v>121</v>
      </c>
      <c r="H14" s="7">
        <f>8.1/100*E14</f>
        <v>4.05</v>
      </c>
      <c r="I14" s="7">
        <f>1/100*E14</f>
        <v>0.5</v>
      </c>
      <c r="J14" s="9">
        <f>48.8/100*E14</f>
        <v>24.4</v>
      </c>
    </row>
    <row r="15" spans="1:10" ht="15.75" thickBot="1">
      <c r="A15" s="34"/>
      <c r="B15" s="33" t="s">
        <v>17</v>
      </c>
      <c r="C15" s="28" t="s">
        <v>25</v>
      </c>
      <c r="D15" s="23" t="s">
        <v>30</v>
      </c>
      <c r="E15" s="10">
        <v>30</v>
      </c>
      <c r="F15" s="11"/>
      <c r="G15" s="10">
        <f>249/100*E15</f>
        <v>74.7</v>
      </c>
      <c r="H15" s="10">
        <f>6.7/100*E15</f>
        <v>2.0100000000000002</v>
      </c>
      <c r="I15" s="10">
        <f>1.2/100*E15</f>
        <v>0.36</v>
      </c>
      <c r="J15" s="12">
        <v>11</v>
      </c>
    </row>
    <row r="16" spans="1:10" ht="15.75" thickBot="1">
      <c r="A16" s="35"/>
      <c r="B16" s="6"/>
      <c r="C16" s="3"/>
      <c r="D16" s="4"/>
      <c r="E16" s="5">
        <f t="shared" ref="E16:J16" si="1">SUM(E9:E15)</f>
        <v>780</v>
      </c>
      <c r="F16" s="5">
        <f t="shared" si="1"/>
        <v>0</v>
      </c>
      <c r="G16" s="5">
        <f t="shared" si="1"/>
        <v>784.45</v>
      </c>
      <c r="H16" s="5">
        <f t="shared" si="1"/>
        <v>26.120000000000005</v>
      </c>
      <c r="I16" s="5">
        <f t="shared" si="1"/>
        <v>24.169999999999998</v>
      </c>
      <c r="J16" s="5">
        <f t="shared" si="1"/>
        <v>101.27000000000001</v>
      </c>
    </row>
  </sheetData>
  <mergeCells count="1">
    <mergeCell ref="B1:D1"/>
  </mergeCells>
  <conditionalFormatting sqref="E8">
    <cfRule type="colorScale" priority="50">
      <colorScale>
        <cfvo type="num" val="500"/>
        <cfvo type="max" val="0"/>
        <color rgb="FFFF7128"/>
        <color rgb="FFFFEF9C"/>
      </colorScale>
    </cfRule>
  </conditionalFormatting>
  <conditionalFormatting sqref="G8">
    <cfRule type="colorScale" priority="49">
      <colorScale>
        <cfvo type="num" val="470"/>
        <cfvo type="max" val="0"/>
        <color rgb="FFFF7128"/>
        <color rgb="FFFFEF9C"/>
      </colorScale>
    </cfRule>
  </conditionalFormatting>
  <conditionalFormatting sqref="E8">
    <cfRule type="cellIs" dxfId="35" priority="43" operator="between">
      <formula>550</formula>
      <formula>1000</formula>
    </cfRule>
    <cfRule type="cellIs" dxfId="34" priority="44" operator="between">
      <formula>0</formula>
      <formula>499</formula>
    </cfRule>
    <cfRule type="cellIs" dxfId="33" priority="45" operator="between">
      <formula>500</formula>
      <formula>549</formula>
    </cfRule>
  </conditionalFormatting>
  <conditionalFormatting sqref="G8">
    <cfRule type="cellIs" dxfId="32" priority="40" operator="between">
      <formula>587.6</formula>
      <formula>1000</formula>
    </cfRule>
    <cfRule type="cellIs" dxfId="31" priority="41" operator="between">
      <formula>470</formula>
      <formula>587.5</formula>
    </cfRule>
    <cfRule type="cellIs" dxfId="30" priority="42" operator="between">
      <formula>0</formula>
      <formula>469</formula>
    </cfRule>
  </conditionalFormatting>
  <conditionalFormatting sqref="E8">
    <cfRule type="cellIs" dxfId="29" priority="34" operator="between">
      <formula>550</formula>
      <formula>1000</formula>
    </cfRule>
    <cfRule type="cellIs" dxfId="28" priority="35" operator="between">
      <formula>0</formula>
      <formula>499</formula>
    </cfRule>
    <cfRule type="cellIs" dxfId="27" priority="36" operator="between">
      <formula>500</formula>
      <formula>549</formula>
    </cfRule>
  </conditionalFormatting>
  <conditionalFormatting sqref="G8">
    <cfRule type="cellIs" dxfId="26" priority="31" operator="between">
      <formula>587.6</formula>
      <formula>1000</formula>
    </cfRule>
    <cfRule type="cellIs" dxfId="25" priority="32" operator="between">
      <formula>470</formula>
      <formula>587.5</formula>
    </cfRule>
    <cfRule type="cellIs" dxfId="24" priority="33" operator="between">
      <formula>0</formula>
      <formula>469</formula>
    </cfRule>
  </conditionalFormatting>
  <conditionalFormatting sqref="H8">
    <cfRule type="cellIs" dxfId="23" priority="28" operator="between">
      <formula>15.4</formula>
      <formula>19.25</formula>
    </cfRule>
    <cfRule type="cellIs" dxfId="22" priority="29" operator="between">
      <formula>19.26</formula>
      <formula>100</formula>
    </cfRule>
    <cfRule type="cellIs" dxfId="21" priority="30" operator="between">
      <formula>0</formula>
      <formula>15.3</formula>
    </cfRule>
  </conditionalFormatting>
  <conditionalFormatting sqref="I8">
    <cfRule type="cellIs" dxfId="20" priority="25" operator="between">
      <formula>19.75</formula>
      <formula>100</formula>
    </cfRule>
    <cfRule type="cellIs" dxfId="19" priority="26" operator="between">
      <formula>0</formula>
      <formula>15.79</formula>
    </cfRule>
    <cfRule type="cellIs" dxfId="18" priority="27" operator="between">
      <formula>15.8</formula>
      <formula>19.75</formula>
    </cfRule>
  </conditionalFormatting>
  <conditionalFormatting sqref="J8">
    <cfRule type="cellIs" dxfId="17" priority="22" operator="between">
      <formula>67</formula>
      <formula>83.75</formula>
    </cfRule>
    <cfRule type="cellIs" dxfId="16" priority="23" operator="between">
      <formula>83.76</formula>
      <formula>100</formula>
    </cfRule>
    <cfRule type="cellIs" dxfId="15" priority="24" operator="between">
      <formula>0</formula>
      <formula>66.9</formula>
    </cfRule>
  </conditionalFormatting>
  <conditionalFormatting sqref="I16">
    <cfRule type="cellIs" dxfId="14" priority="16" operator="between">
      <formula>27.66</formula>
      <formula>100</formula>
    </cfRule>
    <cfRule type="cellIs" dxfId="13" priority="17" operator="between">
      <formula>0</formula>
      <formula>23.6</formula>
    </cfRule>
    <cfRule type="cellIs" dxfId="12" priority="18" operator="between">
      <formula>23.7</formula>
      <formula>27.65</formula>
    </cfRule>
  </conditionalFormatting>
  <conditionalFormatting sqref="E16">
    <cfRule type="cellIs" dxfId="11" priority="10" operator="between">
      <formula>800</formula>
      <formula>1000</formula>
    </cfRule>
    <cfRule type="cellIs" dxfId="10" priority="11" operator="between">
      <formula>0</formula>
      <formula>699</formula>
    </cfRule>
    <cfRule type="cellIs" dxfId="9" priority="12" operator="between">
      <formula>700</formula>
      <formula>799</formula>
    </cfRule>
  </conditionalFormatting>
  <conditionalFormatting sqref="G16">
    <cfRule type="cellIs" dxfId="8" priority="7" operator="between">
      <formula>822.6</formula>
      <formula>1000</formula>
    </cfRule>
    <cfRule type="cellIs" dxfId="7" priority="8" operator="between">
      <formula>705</formula>
      <formula>822.5</formula>
    </cfRule>
    <cfRule type="cellIs" dxfId="6" priority="9" operator="between">
      <formula>0</formula>
      <formula>705</formula>
    </cfRule>
  </conditionalFormatting>
  <conditionalFormatting sqref="H16">
    <cfRule type="cellIs" dxfId="5" priority="4" operator="between">
      <formula>23.1</formula>
      <formula>26.95</formula>
    </cfRule>
    <cfRule type="cellIs" dxfId="4" priority="5" operator="between">
      <formula>26.96</formula>
      <formula>100</formula>
    </cfRule>
    <cfRule type="cellIs" dxfId="3" priority="6" operator="between">
      <formula>0</formula>
      <formula>23</formula>
    </cfRule>
  </conditionalFormatting>
  <conditionalFormatting sqref="J16">
    <cfRule type="cellIs" dxfId="2" priority="1" operator="between">
      <formula>100.5</formula>
      <formula>117.25</formula>
    </cfRule>
    <cfRule type="cellIs" dxfId="1" priority="2" operator="between">
      <formula>117.26</formula>
      <formula>1000</formula>
    </cfRule>
    <cfRule type="cellIs" dxfId="0" priority="3" operator="between">
      <formula>0</formula>
      <formula>100.4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2022-12-06T01:11:18Z</dcterms:modified>
</cp:coreProperties>
</file>